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60" windowHeight="12540" activeTab="0"/>
  </bookViews>
  <sheets>
    <sheet name="Sheet1" sheetId="1" r:id="rId1"/>
  </sheets>
  <definedNames>
    <definedName name="solver_adj" localSheetId="0" hidden="1">'Sheet1'!$D$14:$D$15</definedName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'Sheet1'!$D$19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<sst xmlns="http://schemas.openxmlformats.org/spreadsheetml/2006/main" count="55" uniqueCount="48">
  <si>
    <t>粘着力を考慮した主働土圧計算</t>
  </si>
  <si>
    <t>■入力データ</t>
  </si>
  <si>
    <t>擁壁高さ</t>
  </si>
  <si>
    <t>H=</t>
  </si>
  <si>
    <t>m</t>
  </si>
  <si>
    <t>壁面傾斜角</t>
  </si>
  <si>
    <t>α=</t>
  </si>
  <si>
    <t>度</t>
  </si>
  <si>
    <t>rad</t>
  </si>
  <si>
    <t>土の単重</t>
  </si>
  <si>
    <t>γ=</t>
  </si>
  <si>
    <t>kN/m3</t>
  </si>
  <si>
    <t>内部摩擦角</t>
  </si>
  <si>
    <t>φ=</t>
  </si>
  <si>
    <t>粘着力</t>
  </si>
  <si>
    <t>c=</t>
  </si>
  <si>
    <t>kN/m2</t>
  </si>
  <si>
    <t>壁面摩擦角</t>
  </si>
  <si>
    <t>δ=</t>
  </si>
  <si>
    <t>載荷重</t>
  </si>
  <si>
    <t>載荷重</t>
  </si>
  <si>
    <t>q=</t>
  </si>
  <si>
    <t>kN/m2</t>
  </si>
  <si>
    <t>設計震度</t>
  </si>
  <si>
    <t>kh=</t>
  </si>
  <si>
    <t>■計算結果</t>
  </si>
  <si>
    <t>粘着高さ</t>
  </si>
  <si>
    <t>zc=</t>
  </si>
  <si>
    <t>m</t>
  </si>
  <si>
    <t>すべり面角</t>
  </si>
  <si>
    <t>ω=</t>
  </si>
  <si>
    <t>すべり面長</t>
  </si>
  <si>
    <t>L=</t>
  </si>
  <si>
    <t>m</t>
  </si>
  <si>
    <t>載荷幅</t>
  </si>
  <si>
    <t>b=</t>
  </si>
  <si>
    <t>土塊重量</t>
  </si>
  <si>
    <t>W=</t>
  </si>
  <si>
    <t>kN/m</t>
  </si>
  <si>
    <t>主働土圧</t>
  </si>
  <si>
    <t>PA=</t>
  </si>
  <si>
    <t>kN/m</t>
  </si>
  <si>
    <t>x</t>
  </si>
  <si>
    <t>擁壁</t>
  </si>
  <si>
    <t>盛土</t>
  </si>
  <si>
    <t>すべり面</t>
  </si>
  <si>
    <t>◆データ入力後ソルバーを実行して下さい．</t>
  </si>
  <si>
    <r>
      <t>ツール(</t>
    </r>
    <r>
      <rPr>
        <u val="single"/>
        <sz val="11"/>
        <color indexed="10"/>
        <rFont val="ＭＳ Ｐ明朝"/>
        <family val="1"/>
      </rPr>
      <t>T</t>
    </r>
    <r>
      <rPr>
        <sz val="11"/>
        <color indexed="10"/>
        <rFont val="ＭＳ Ｐ明朝"/>
        <family val="1"/>
      </rPr>
      <t>)→ソルバー(</t>
    </r>
    <r>
      <rPr>
        <u val="single"/>
        <sz val="11"/>
        <color indexed="10"/>
        <rFont val="ＭＳ Ｐ明朝"/>
        <family val="1"/>
      </rPr>
      <t>V</t>
    </r>
    <r>
      <rPr>
        <sz val="11"/>
        <color indexed="10"/>
        <rFont val="ＭＳ Ｐ明朝"/>
        <family val="1"/>
      </rPr>
      <t>)→実行(</t>
    </r>
    <r>
      <rPr>
        <u val="single"/>
        <sz val="11"/>
        <color indexed="10"/>
        <rFont val="ＭＳ Ｐ明朝"/>
        <family val="1"/>
      </rPr>
      <t>S</t>
    </r>
    <r>
      <rPr>
        <sz val="11"/>
        <color indexed="10"/>
        <rFont val="ＭＳ Ｐ明朝"/>
        <family val="1"/>
      </rPr>
      <t>)→OK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</si>
</sst>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6"/>
      <name val="ＭＳ Ｐ明朝"/>
      <family val="1"/>
    </font>
    <font>
      <sz val="11"/>
      <color indexed="10"/>
      <name val="ＭＳ Ｐ明朝"/>
      <family val="1"/>
    </font>
    <font>
      <u val="single"/>
      <sz val="11"/>
      <color indexed="10"/>
      <name val="ＭＳ Ｐ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Sheet1!$F$23</c:f>
              <c:strCache>
                <c:ptCount val="1"/>
                <c:pt idx="0">
                  <c:v>擁壁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Sheet1!$E$24:$E$35</c:f>
              <c:numCache>
                <c:ptCount val="12"/>
                <c:pt idx="0">
                  <c:v>0</c:v>
                </c:pt>
                <c:pt idx="1">
                  <c:v>-1.4106158456677198</c:v>
                </c:pt>
                <c:pt idx="2">
                  <c:v>-1.8106158456677197</c:v>
                </c:pt>
                <c:pt idx="3">
                  <c:v>-3.6</c:v>
                </c:pt>
                <c:pt idx="4">
                  <c:v>0</c:v>
                </c:pt>
                <c:pt idx="5">
                  <c:v>4.6398935947994</c:v>
                </c:pt>
                <c:pt idx="6">
                  <c:v>4.6398935947994</c:v>
                </c:pt>
                <c:pt idx="7">
                  <c:v>-1.4106158456677198</c:v>
                </c:pt>
                <c:pt idx="8">
                  <c:v>6.6398935947994</c:v>
                </c:pt>
                <c:pt idx="9">
                  <c:v>-1.4106158456677198</c:v>
                </c:pt>
                <c:pt idx="10">
                  <c:v>-1.4106158456677198</c:v>
                </c:pt>
                <c:pt idx="11">
                  <c:v>6.6398935947994</c:v>
                </c:pt>
              </c:numCache>
            </c:numRef>
          </c:xVal>
          <c:yVal>
            <c:numRef>
              <c:f>Sheet1!$F$24:$F$35</c:f>
              <c:numCache>
                <c:ptCount val="12"/>
                <c:pt idx="0">
                  <c:v>0</c:v>
                </c:pt>
                <c:pt idx="1">
                  <c:v>8</c:v>
                </c:pt>
                <c:pt idx="2">
                  <c:v>8</c:v>
                </c:pt>
                <c:pt idx="3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Sheet1!$G$23</c:f>
              <c:strCache>
                <c:ptCount val="1"/>
                <c:pt idx="0">
                  <c:v>すべり面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Sheet1!$E$24:$E$35</c:f>
              <c:numCache>
                <c:ptCount val="12"/>
                <c:pt idx="0">
                  <c:v>0</c:v>
                </c:pt>
                <c:pt idx="1">
                  <c:v>-1.4106158456677198</c:v>
                </c:pt>
                <c:pt idx="2">
                  <c:v>-1.8106158456677197</c:v>
                </c:pt>
                <c:pt idx="3">
                  <c:v>-3.6</c:v>
                </c:pt>
                <c:pt idx="4">
                  <c:v>0</c:v>
                </c:pt>
                <c:pt idx="5">
                  <c:v>4.6398935947994</c:v>
                </c:pt>
                <c:pt idx="6">
                  <c:v>4.6398935947994</c:v>
                </c:pt>
                <c:pt idx="7">
                  <c:v>-1.4106158456677198</c:v>
                </c:pt>
                <c:pt idx="8">
                  <c:v>6.6398935947994</c:v>
                </c:pt>
                <c:pt idx="9">
                  <c:v>-1.4106158456677198</c:v>
                </c:pt>
                <c:pt idx="10">
                  <c:v>-1.4106158456677198</c:v>
                </c:pt>
                <c:pt idx="11">
                  <c:v>6.6398935947994</c:v>
                </c:pt>
              </c:numCache>
            </c:numRef>
          </c:xVal>
          <c:yVal>
            <c:numRef>
              <c:f>Sheet1!$G$24:$G$35</c:f>
              <c:numCache>
                <c:ptCount val="12"/>
                <c:pt idx="4">
                  <c:v>0</c:v>
                </c:pt>
                <c:pt idx="5">
                  <c:v>6.576839684934017</c:v>
                </c:pt>
                <c:pt idx="6">
                  <c:v>8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Sheet1!$H$23</c:f>
              <c:strCache>
                <c:ptCount val="1"/>
                <c:pt idx="0">
                  <c:v>盛土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Sheet1!$E$24:$E$35</c:f>
              <c:numCache>
                <c:ptCount val="12"/>
                <c:pt idx="0">
                  <c:v>0</c:v>
                </c:pt>
                <c:pt idx="1">
                  <c:v>-1.4106158456677198</c:v>
                </c:pt>
                <c:pt idx="2">
                  <c:v>-1.8106158456677197</c:v>
                </c:pt>
                <c:pt idx="3">
                  <c:v>-3.6</c:v>
                </c:pt>
                <c:pt idx="4">
                  <c:v>0</c:v>
                </c:pt>
                <c:pt idx="5">
                  <c:v>4.6398935947994</c:v>
                </c:pt>
                <c:pt idx="6">
                  <c:v>4.6398935947994</c:v>
                </c:pt>
                <c:pt idx="7">
                  <c:v>-1.4106158456677198</c:v>
                </c:pt>
                <c:pt idx="8">
                  <c:v>6.6398935947994</c:v>
                </c:pt>
                <c:pt idx="9">
                  <c:v>-1.4106158456677198</c:v>
                </c:pt>
                <c:pt idx="10">
                  <c:v>-1.4106158456677198</c:v>
                </c:pt>
                <c:pt idx="11">
                  <c:v>6.6398935947994</c:v>
                </c:pt>
              </c:numCache>
            </c:numRef>
          </c:xVal>
          <c:yVal>
            <c:numRef>
              <c:f>Sheet1!$H$24:$H$35</c:f>
              <c:numCache>
                <c:ptCount val="12"/>
                <c:pt idx="7">
                  <c:v>8</c:v>
                </c:pt>
                <c:pt idx="8">
                  <c:v>8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Sheet1!$I$23</c:f>
              <c:strCache>
                <c:ptCount val="1"/>
                <c:pt idx="0">
                  <c:v>載荷重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Sheet1!$E$24:$E$35</c:f>
              <c:numCache>
                <c:ptCount val="12"/>
                <c:pt idx="0">
                  <c:v>0</c:v>
                </c:pt>
                <c:pt idx="1">
                  <c:v>-1.4106158456677198</c:v>
                </c:pt>
                <c:pt idx="2">
                  <c:v>-1.8106158456677197</c:v>
                </c:pt>
                <c:pt idx="3">
                  <c:v>-3.6</c:v>
                </c:pt>
                <c:pt idx="4">
                  <c:v>0</c:v>
                </c:pt>
                <c:pt idx="5">
                  <c:v>4.6398935947994</c:v>
                </c:pt>
                <c:pt idx="6">
                  <c:v>4.6398935947994</c:v>
                </c:pt>
                <c:pt idx="7">
                  <c:v>-1.4106158456677198</c:v>
                </c:pt>
                <c:pt idx="8">
                  <c:v>6.6398935947994</c:v>
                </c:pt>
                <c:pt idx="9">
                  <c:v>-1.4106158456677198</c:v>
                </c:pt>
                <c:pt idx="10">
                  <c:v>-1.4106158456677198</c:v>
                </c:pt>
                <c:pt idx="11">
                  <c:v>6.6398935947994</c:v>
                </c:pt>
              </c:numCache>
            </c:numRef>
          </c:xVal>
          <c:yVal>
            <c:numRef>
              <c:f>Sheet1!$I$24:$I$35</c:f>
              <c:numCache>
                <c:ptCount val="12"/>
                <c:pt idx="9">
                  <c:v>8</c:v>
                </c:pt>
                <c:pt idx="10">
                  <c:v>8</c:v>
                </c:pt>
                <c:pt idx="11">
                  <c:v>8</c:v>
                </c:pt>
              </c:numCache>
            </c:numRef>
          </c:yVal>
          <c:smooth val="0"/>
        </c:ser>
        <c:axId val="32089397"/>
        <c:axId val="20369118"/>
      </c:scatterChart>
      <c:valAx>
        <c:axId val="32089397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20369118"/>
        <c:crosses val="autoZero"/>
        <c:crossBetween val="midCat"/>
        <c:dispUnits/>
      </c:valAx>
      <c:valAx>
        <c:axId val="2036911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low"/>
        <c:crossAx val="32089397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19</xdr:row>
      <xdr:rowOff>161925</xdr:rowOff>
    </xdr:from>
    <xdr:to>
      <xdr:col>9</xdr:col>
      <xdr:colOff>333375</xdr:colOff>
      <xdr:row>41</xdr:row>
      <xdr:rowOff>66675</xdr:rowOff>
    </xdr:to>
    <xdr:graphicFrame>
      <xdr:nvGraphicFramePr>
        <xdr:cNvPr id="1" name="Chart 1"/>
        <xdr:cNvGraphicFramePr/>
      </xdr:nvGraphicFramePr>
      <xdr:xfrm>
        <a:off x="523875" y="3419475"/>
        <a:ext cx="57054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tabSelected="1" workbookViewId="0" topLeftCell="A1">
      <selection activeCell="G17" sqref="G17"/>
    </sheetView>
  </sheetViews>
  <sheetFormatPr defaultColWidth="9.00390625" defaultRowHeight="13.5"/>
  <cols>
    <col min="1" max="1" width="3.125" style="0" customWidth="1"/>
    <col min="2" max="2" width="11.25390625" style="0" customWidth="1"/>
  </cols>
  <sheetData>
    <row r="1" ht="13.5">
      <c r="B1" t="s">
        <v>0</v>
      </c>
    </row>
    <row r="3" ht="13.5">
      <c r="B3" t="s">
        <v>1</v>
      </c>
    </row>
    <row r="4" spans="2:10" ht="13.5">
      <c r="B4" t="s">
        <v>2</v>
      </c>
      <c r="C4" s="1" t="s">
        <v>3</v>
      </c>
      <c r="D4" s="2">
        <v>8</v>
      </c>
      <c r="E4" t="s">
        <v>4</v>
      </c>
      <c r="H4" s="4" t="s">
        <v>46</v>
      </c>
      <c r="I4" s="3"/>
      <c r="J4" s="3"/>
    </row>
    <row r="5" spans="2:10" ht="13.5">
      <c r="B5" t="s">
        <v>5</v>
      </c>
      <c r="C5" s="1" t="s">
        <v>6</v>
      </c>
      <c r="D5" s="2">
        <v>10</v>
      </c>
      <c r="E5" t="s">
        <v>7</v>
      </c>
      <c r="F5">
        <f>D5*PI()/180</f>
        <v>0.17453292519943295</v>
      </c>
      <c r="G5" t="s">
        <v>8</v>
      </c>
      <c r="H5" s="4" t="s">
        <v>47</v>
      </c>
      <c r="I5" s="3"/>
      <c r="J5" s="3"/>
    </row>
    <row r="6" spans="2:5" ht="13.5">
      <c r="B6" t="s">
        <v>9</v>
      </c>
      <c r="C6" s="1" t="s">
        <v>10</v>
      </c>
      <c r="D6" s="2">
        <v>19</v>
      </c>
      <c r="E6" t="s">
        <v>11</v>
      </c>
    </row>
    <row r="7" spans="2:7" ht="13.5">
      <c r="B7" t="s">
        <v>12</v>
      </c>
      <c r="C7" s="1" t="s">
        <v>13</v>
      </c>
      <c r="D7" s="2">
        <v>30</v>
      </c>
      <c r="E7" t="s">
        <v>7</v>
      </c>
      <c r="F7">
        <f>D7*PI()/180</f>
        <v>0.5235987755982988</v>
      </c>
      <c r="G7" t="s">
        <v>8</v>
      </c>
    </row>
    <row r="8" spans="2:5" ht="13.5">
      <c r="B8" t="s">
        <v>14</v>
      </c>
      <c r="C8" s="1" t="s">
        <v>15</v>
      </c>
      <c r="D8" s="2">
        <v>10</v>
      </c>
      <c r="E8" t="s">
        <v>16</v>
      </c>
    </row>
    <row r="9" spans="2:7" ht="13.5">
      <c r="B9" t="s">
        <v>17</v>
      </c>
      <c r="C9" s="1" t="s">
        <v>18</v>
      </c>
      <c r="D9" s="2">
        <v>15</v>
      </c>
      <c r="E9" t="s">
        <v>7</v>
      </c>
      <c r="F9">
        <f>D9*PI()/180</f>
        <v>0.2617993877991494</v>
      </c>
      <c r="G9" t="s">
        <v>8</v>
      </c>
    </row>
    <row r="10" spans="2:5" ht="13.5">
      <c r="B10" t="s">
        <v>20</v>
      </c>
      <c r="C10" s="1" t="s">
        <v>21</v>
      </c>
      <c r="D10" s="2">
        <v>0</v>
      </c>
      <c r="E10" t="s">
        <v>22</v>
      </c>
    </row>
    <row r="11" spans="2:4" ht="13.5">
      <c r="B11" t="s">
        <v>23</v>
      </c>
      <c r="C11" s="1" t="s">
        <v>24</v>
      </c>
      <c r="D11" s="2">
        <v>0.15</v>
      </c>
    </row>
    <row r="12" spans="3:4" ht="13.5">
      <c r="C12" s="1"/>
      <c r="D12" s="2"/>
    </row>
    <row r="13" spans="2:4" ht="13.5">
      <c r="B13" t="s">
        <v>25</v>
      </c>
      <c r="C13" s="1"/>
      <c r="D13" s="1"/>
    </row>
    <row r="14" spans="2:5" ht="13.5">
      <c r="B14" t="s">
        <v>26</v>
      </c>
      <c r="C14" s="1" t="s">
        <v>27</v>
      </c>
      <c r="D14" s="1">
        <v>1.4231603150659837</v>
      </c>
      <c r="E14" t="s">
        <v>28</v>
      </c>
    </row>
    <row r="15" spans="2:7" ht="13.5">
      <c r="B15" t="s">
        <v>29</v>
      </c>
      <c r="C15" s="1" t="s">
        <v>30</v>
      </c>
      <c r="D15" s="1">
        <v>54.79741990714403</v>
      </c>
      <c r="E15" t="s">
        <v>7</v>
      </c>
      <c r="F15">
        <f>D15*PI()/180</f>
        <v>0.9563953989775488</v>
      </c>
      <c r="G15" t="s">
        <v>8</v>
      </c>
    </row>
    <row r="16" spans="2:5" ht="13.5">
      <c r="B16" t="s">
        <v>31</v>
      </c>
      <c r="C16" s="1" t="s">
        <v>32</v>
      </c>
      <c r="D16" s="1">
        <f>1/SIN(F15)*(D4-D14)</f>
        <v>8.048815615504152</v>
      </c>
      <c r="E16" t="s">
        <v>33</v>
      </c>
    </row>
    <row r="17" spans="2:5" ht="13.5">
      <c r="B17" t="s">
        <v>34</v>
      </c>
      <c r="C17" s="1" t="s">
        <v>35</v>
      </c>
      <c r="D17" s="1">
        <f>D4*(TAN(F5)+1/TAN(F15))-D14/TAN(F15)</f>
        <v>6.050509440467119</v>
      </c>
      <c r="E17" t="s">
        <v>4</v>
      </c>
    </row>
    <row r="18" spans="2:5" ht="13.5">
      <c r="B18" t="s">
        <v>36</v>
      </c>
      <c r="C18" s="1" t="s">
        <v>37</v>
      </c>
      <c r="D18" s="1">
        <f>D6/2/SIN(F15)*(D4^2*COS(F15-F5)/COS(F5)-D14^2*COS(F15))</f>
        <v>522.5701855628511</v>
      </c>
      <c r="E18" t="s">
        <v>38</v>
      </c>
    </row>
    <row r="19" spans="2:5" ht="13.5">
      <c r="B19" t="s">
        <v>39</v>
      </c>
      <c r="C19" s="1" t="s">
        <v>40</v>
      </c>
      <c r="D19" s="1">
        <f>((D18+D10*D17)*SIN(F15-F7)+D11*D18*COS(F15-F7)-D8*D16*COS(F7))/COS(F15-F7-F5-F9)</f>
        <v>220.62647900809816</v>
      </c>
      <c r="E19" t="s">
        <v>41</v>
      </c>
    </row>
    <row r="23" spans="5:9" ht="13.5">
      <c r="E23" t="s">
        <v>42</v>
      </c>
      <c r="F23" t="s">
        <v>43</v>
      </c>
      <c r="G23" t="s">
        <v>45</v>
      </c>
      <c r="H23" t="s">
        <v>44</v>
      </c>
      <c r="I23" t="s">
        <v>19</v>
      </c>
    </row>
    <row r="24" spans="5:6" ht="13.5">
      <c r="E24">
        <v>0</v>
      </c>
      <c r="F24">
        <v>0</v>
      </c>
    </row>
    <row r="25" spans="5:6" ht="13.5">
      <c r="E25">
        <f>-TAN(F5)*D4</f>
        <v>-1.4106158456677198</v>
      </c>
      <c r="F25">
        <f>D4</f>
        <v>8</v>
      </c>
    </row>
    <row r="26" spans="5:6" ht="13.5">
      <c r="E26">
        <f>E25-0.4</f>
        <v>-1.8106158456677197</v>
      </c>
      <c r="F26">
        <f>F25</f>
        <v>8</v>
      </c>
    </row>
    <row r="27" spans="5:6" ht="13.5">
      <c r="E27">
        <f>-D4*0.45</f>
        <v>-3.6</v>
      </c>
      <c r="F27">
        <v>0</v>
      </c>
    </row>
    <row r="28" spans="5:7" ht="13.5">
      <c r="E28">
        <v>0</v>
      </c>
      <c r="G28">
        <v>0</v>
      </c>
    </row>
    <row r="29" spans="5:7" ht="13.5">
      <c r="E29">
        <f>G29/TAN(F15)</f>
        <v>4.6398935947994</v>
      </c>
      <c r="G29">
        <f>D4-D14</f>
        <v>6.576839684934017</v>
      </c>
    </row>
    <row r="30" spans="5:7" ht="13.5">
      <c r="E30">
        <f>E29</f>
        <v>4.6398935947994</v>
      </c>
      <c r="G30">
        <f>D4</f>
        <v>8</v>
      </c>
    </row>
    <row r="31" spans="5:8" ht="13.5">
      <c r="E31">
        <f>E25</f>
        <v>-1.4106158456677198</v>
      </c>
      <c r="H31">
        <f>F25</f>
        <v>8</v>
      </c>
    </row>
    <row r="32" spans="5:8" ht="13.5">
      <c r="E32">
        <f>E30+D4/4</f>
        <v>6.6398935947994</v>
      </c>
      <c r="H32">
        <f>H31</f>
        <v>8</v>
      </c>
    </row>
    <row r="33" spans="5:9" ht="13.5">
      <c r="E33">
        <f>E31</f>
        <v>-1.4106158456677198</v>
      </c>
      <c r="I33">
        <f>H31</f>
        <v>8</v>
      </c>
    </row>
    <row r="34" spans="5:9" ht="13.5">
      <c r="E34">
        <f>E33</f>
        <v>-1.4106158456677198</v>
      </c>
      <c r="I34">
        <f>I33+D10/D6</f>
        <v>8</v>
      </c>
    </row>
    <row r="35" spans="5:9" ht="13.5">
      <c r="E35">
        <f>E32</f>
        <v>6.6398935947994</v>
      </c>
      <c r="I35">
        <f>I34</f>
        <v>8</v>
      </c>
    </row>
  </sheetData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(株)第一コンサルタンツ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2005-08-02T08:21:27Z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