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35" windowHeight="11895" activeTab="0"/>
  </bookViews>
  <sheets>
    <sheet name="Sheet1" sheetId="1" r:id="rId1"/>
  </sheets>
  <definedNames>
    <definedName name="sencount" hidden="1">1</definedName>
    <definedName name="solver_adj" localSheetId="0" hidden="1">'Sheet1'!$C$9:$C$10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'Sheet1'!$C$10</definedName>
    <definedName name="solver_lhs2" localSheetId="0" hidden="1">'Sheet1'!$C$10</definedName>
    <definedName name="solver_lhs3" localSheetId="0" hidden="1">'Sheet1'!$C$16</definedName>
    <definedName name="solver_lhs4" localSheetId="0" hidden="1">'Sheet1'!$C$9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'Sheet1'!$C$16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90</definedName>
    <definedName name="solver_rhs2" localSheetId="0" hidden="1">0</definedName>
    <definedName name="solver_rhs3" localSheetId="0" hidden="1">0</definedName>
    <definedName name="solver_rhs4" localSheetId="0" hidden="1">'Sheet1'!$C$3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<sst xmlns="http://schemas.openxmlformats.org/spreadsheetml/2006/main" count="33" uniqueCount="27">
  <si>
    <t>フェレニウス法による支持力計算</t>
  </si>
  <si>
    <t>■入力データ</t>
  </si>
  <si>
    <t>基礎幅</t>
  </si>
  <si>
    <t>B=</t>
  </si>
  <si>
    <t>m</t>
  </si>
  <si>
    <t>上載荷重</t>
  </si>
  <si>
    <t>q=</t>
  </si>
  <si>
    <t>kN/m2</t>
  </si>
  <si>
    <t>地盤条件</t>
  </si>
  <si>
    <t>γ=</t>
  </si>
  <si>
    <t>kN/m3</t>
  </si>
  <si>
    <t>c=</t>
  </si>
  <si>
    <t>φ=</t>
  </si>
  <si>
    <t>度</t>
  </si>
  <si>
    <t>rad</t>
  </si>
  <si>
    <t>■出力データ</t>
  </si>
  <si>
    <t>すべり面</t>
  </si>
  <si>
    <t>r=</t>
  </si>
  <si>
    <t>θ=</t>
  </si>
  <si>
    <t>β=</t>
  </si>
  <si>
    <t>支持力係数</t>
  </si>
  <si>
    <t>Nc=</t>
  </si>
  <si>
    <t>Nq=</t>
  </si>
  <si>
    <t>Nγ=</t>
  </si>
  <si>
    <t>X=</t>
  </si>
  <si>
    <t>支持力度</t>
  </si>
  <si>
    <t>qd=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</si>
</sst>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7" sqref="F7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3" spans="1:4" ht="13.5">
      <c r="A3" t="s">
        <v>2</v>
      </c>
      <c r="B3" t="s">
        <v>3</v>
      </c>
      <c r="C3">
        <v>3</v>
      </c>
      <c r="D3" t="s">
        <v>4</v>
      </c>
    </row>
    <row r="4" spans="1:4" ht="13.5">
      <c r="A4" t="s">
        <v>5</v>
      </c>
      <c r="B4" t="s">
        <v>6</v>
      </c>
      <c r="C4">
        <v>20</v>
      </c>
      <c r="D4" t="s">
        <v>7</v>
      </c>
    </row>
    <row r="5" spans="1:4" ht="13.5">
      <c r="A5" t="s">
        <v>8</v>
      </c>
      <c r="B5" t="s">
        <v>9</v>
      </c>
      <c r="C5">
        <v>20</v>
      </c>
      <c r="D5" t="s">
        <v>10</v>
      </c>
    </row>
    <row r="6" spans="2:4" ht="13.5">
      <c r="B6" t="s">
        <v>11</v>
      </c>
      <c r="C6">
        <v>30</v>
      </c>
      <c r="D6" t="s">
        <v>7</v>
      </c>
    </row>
    <row r="7" spans="2:6" ht="13.5">
      <c r="B7" t="s">
        <v>12</v>
      </c>
      <c r="C7">
        <v>35</v>
      </c>
      <c r="D7" t="s">
        <v>13</v>
      </c>
      <c r="E7">
        <f>C7*PI()/180</f>
        <v>0.6108652381980153</v>
      </c>
      <c r="F7" t="s">
        <v>14</v>
      </c>
    </row>
    <row r="8" ht="13.5">
      <c r="A8" t="s">
        <v>15</v>
      </c>
    </row>
    <row r="9" spans="1:4" ht="13.5">
      <c r="A9" t="s">
        <v>16</v>
      </c>
      <c r="B9" t="s">
        <v>17</v>
      </c>
      <c r="C9">
        <v>5.897412409602924</v>
      </c>
      <c r="D9" t="s">
        <v>4</v>
      </c>
    </row>
    <row r="10" spans="2:6" ht="13.5">
      <c r="B10" t="s">
        <v>18</v>
      </c>
      <c r="C10">
        <v>81.42492802213735</v>
      </c>
      <c r="D10" t="s">
        <v>13</v>
      </c>
      <c r="E10">
        <f>C10*PI()/180</f>
        <v>1.421133087185691</v>
      </c>
      <c r="F10" t="s">
        <v>14</v>
      </c>
    </row>
    <row r="11" spans="2:4" ht="13.5">
      <c r="B11" t="s">
        <v>19</v>
      </c>
      <c r="C11">
        <f>ACOS((C9*SIN(E10)-C3)/C9)-PI()/2+E10</f>
        <v>0.9203373993445867</v>
      </c>
      <c r="D11" t="s">
        <v>14</v>
      </c>
    </row>
    <row r="12" spans="1:3" ht="13.5">
      <c r="A12" t="s">
        <v>20</v>
      </c>
      <c r="B12" t="s">
        <v>21</v>
      </c>
      <c r="C12">
        <f>2*C6*C9^2*E10</f>
        <v>2965.5756011052154</v>
      </c>
    </row>
    <row r="13" spans="2:3" ht="13.5">
      <c r="B13" t="s">
        <v>22</v>
      </c>
      <c r="C13">
        <f>C4*(1/4*C9^2*TAN(E7)*(4*E10-2*C11-SIN(2*(C11-E10))-SIN(2*E10))+(2*C9*SIN(E10)-C3)*C3/2)</f>
        <v>794.5938613891317</v>
      </c>
    </row>
    <row r="14" spans="2:3" ht="13.5">
      <c r="B14" t="s">
        <v>23</v>
      </c>
      <c r="C14">
        <f>2*C5*C9^3*TAN(E7)*(1/3*(3*SIN(E10)-SIN(E10)^3)-0.5*(E10+0.5*SIN(2*E10))*COS(E10))</f>
        <v>3157.3221141753106</v>
      </c>
    </row>
    <row r="15" spans="2:3" ht="13.5">
      <c r="B15" t="s">
        <v>24</v>
      </c>
      <c r="C15">
        <f>C3*(C9*SIN(E10)-C3/2)-0.5*C9^2*TAN(E7)*(C11+0.5*(SIN(2*(C11-E10))+SIN(2*E10)))</f>
        <v>5.12105321904554</v>
      </c>
    </row>
    <row r="16" spans="1:4" ht="13.5">
      <c r="A16" t="s">
        <v>25</v>
      </c>
      <c r="B16" t="s">
        <v>26</v>
      </c>
      <c r="C16">
        <f>(C14+C12+C13)/C15</f>
        <v>1350.7947058513362</v>
      </c>
      <c r="D16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右城 猛</cp:lastModifiedBy>
  <cp:lastPrinted>2004-08-29T07:02:06Z</cp:lastPrinted>
  <dcterms:created xsi:type="dcterms:W3CDTF">2004-08-29T06:01:38Z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