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4250" windowHeight="9720" activeTab="0"/>
  </bookViews>
  <sheets>
    <sheet name="入力" sheetId="1" r:id="rId1"/>
    <sheet name="計算" sheetId="2" r:id="rId2"/>
  </sheets>
  <definedNames>
    <definedName name="_xlnm.Print_Area" localSheetId="1">'計算'!$A$1:$I$79</definedName>
    <definedName name="_xlnm.Print_Area" localSheetId="0">'入力'!$A$1:$L$31</definedName>
  </definedNames>
  <calcPr fullCalcOnLoad="1"/>
</workbook>
</file>

<file path=xl/sharedStrings.xml><?xml version="1.0" encoding="utf-8"?>
<sst xmlns="http://schemas.openxmlformats.org/spreadsheetml/2006/main" count="86" uniqueCount="72">
  <si>
    <t>No.</t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</si>
  <si>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</si>
  <si>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</si>
  <si>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A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</si>
  <si>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G</t>
    </r>
    <r>
      <rPr>
        <i/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</si>
  <si>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G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</si>
  <si>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∑</t>
  </si>
  <si>
    <t>m</t>
  </si>
  <si>
    <t>単位体積重量</t>
  </si>
  <si>
    <r>
      <t>γ</t>
    </r>
    <r>
      <rPr>
        <i/>
        <sz val="11"/>
        <rFont val="Times New Roman"/>
        <family val="1"/>
      </rPr>
      <t>=</t>
    </r>
  </si>
  <si>
    <t>構造物延長</t>
  </si>
  <si>
    <t>L=</t>
  </si>
  <si>
    <t>m</t>
  </si>
  <si>
    <t>座標値</t>
  </si>
  <si>
    <t>断面積</t>
  </si>
  <si>
    <t>A=</t>
  </si>
  <si>
    <t>重量</t>
  </si>
  <si>
    <t>W=</t>
  </si>
  <si>
    <t>質量</t>
  </si>
  <si>
    <t>M=</t>
  </si>
  <si>
    <t>重心位置</t>
  </si>
  <si>
    <t>断面一次モーメント</t>
  </si>
  <si>
    <t>断面二次モーメント</t>
  </si>
  <si>
    <t>A=</t>
  </si>
  <si>
    <t>W=</t>
  </si>
  <si>
    <t>M=</t>
  </si>
  <si>
    <r>
      <t>x</t>
    </r>
    <r>
      <rPr>
        <i/>
        <vertAlign val="subscript"/>
        <sz val="11"/>
        <rFont val="Times New Roman"/>
        <family val="1"/>
      </rPr>
      <t>G</t>
    </r>
    <r>
      <rPr>
        <i/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</si>
  <si>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G</t>
    </r>
    <r>
      <rPr>
        <i/>
        <sz val="11"/>
        <rFont val="Times New Roman"/>
        <family val="1"/>
      </rPr>
      <t>=</t>
    </r>
  </si>
  <si>
    <r>
      <t>G</t>
    </r>
    <r>
      <rPr>
        <i/>
        <vertAlign val="subscript"/>
        <sz val="11"/>
        <rFont val="Times New Roman"/>
        <family val="1"/>
      </rPr>
      <t>x</t>
    </r>
    <r>
      <rPr>
        <i/>
        <sz val="11"/>
        <rFont val="Times New Roman"/>
        <family val="1"/>
      </rPr>
      <t>=</t>
    </r>
  </si>
  <si>
    <r>
      <t>G</t>
    </r>
    <r>
      <rPr>
        <i/>
        <vertAlign val="subscript"/>
        <sz val="11"/>
        <rFont val="Times New Roman"/>
        <family val="1"/>
      </rPr>
      <t>y</t>
    </r>
    <r>
      <rPr>
        <i/>
        <sz val="11"/>
        <rFont val="Times New Roman"/>
        <family val="1"/>
      </rPr>
      <t>=</t>
    </r>
  </si>
  <si>
    <r>
      <t>I</t>
    </r>
    <r>
      <rPr>
        <i/>
        <vertAlign val="subscript"/>
        <sz val="11"/>
        <rFont val="Times New Roman"/>
        <family val="1"/>
      </rPr>
      <t>x</t>
    </r>
    <r>
      <rPr>
        <i/>
        <sz val="11"/>
        <rFont val="Times New Roman"/>
        <family val="1"/>
      </rPr>
      <t>=</t>
    </r>
  </si>
  <si>
    <r>
      <t>I</t>
    </r>
    <r>
      <rPr>
        <i/>
        <vertAlign val="subscript"/>
        <sz val="11"/>
        <rFont val="Times New Roman"/>
        <family val="1"/>
      </rPr>
      <t>y</t>
    </r>
    <r>
      <rPr>
        <i/>
        <sz val="11"/>
        <rFont val="Times New Roman"/>
        <family val="1"/>
      </rPr>
      <t>=</t>
    </r>
  </si>
  <si>
    <t>慣性モーメント</t>
  </si>
  <si>
    <r>
      <t>I</t>
    </r>
    <r>
      <rPr>
        <i/>
        <vertAlign val="subscript"/>
        <sz val="11"/>
        <rFont val="Times New Roman"/>
        <family val="1"/>
      </rPr>
      <t>G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</si>
  <si>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</si>
  <si>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t>kN</t>
  </si>
  <si>
    <t>t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</si>
  <si>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</si>
  <si>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4</t>
    </r>
  </si>
  <si>
    <r>
      <t>t-m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</si>
  <si>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</si>
  <si>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2</t>
    </r>
  </si>
  <si>
    <t>kN</t>
  </si>
  <si>
    <t>t</t>
  </si>
  <si>
    <t>重心位置</t>
  </si>
  <si>
    <r>
      <t>x</t>
    </r>
    <r>
      <rPr>
        <i/>
        <vertAlign val="subscript"/>
        <sz val="11"/>
        <rFont val="Times New Roman"/>
        <family val="1"/>
      </rPr>
      <t>G</t>
    </r>
    <r>
      <rPr>
        <i/>
        <sz val="11"/>
        <rFont val="Times New Roman"/>
        <family val="1"/>
      </rPr>
      <t>=</t>
    </r>
  </si>
  <si>
    <t>m</t>
  </si>
  <si>
    <r>
      <t>y</t>
    </r>
    <r>
      <rPr>
        <i/>
        <vertAlign val="subscript"/>
        <sz val="11"/>
        <rFont val="Times New Roman"/>
        <family val="1"/>
      </rPr>
      <t>G</t>
    </r>
    <r>
      <rPr>
        <i/>
        <sz val="11"/>
        <rFont val="Times New Roman"/>
        <family val="1"/>
      </rPr>
      <t>=</t>
    </r>
  </si>
  <si>
    <t>断面一次モーメント</t>
  </si>
  <si>
    <r>
      <t>G</t>
    </r>
    <r>
      <rPr>
        <i/>
        <vertAlign val="subscript"/>
        <sz val="11"/>
        <rFont val="Times New Roman"/>
        <family val="1"/>
      </rPr>
      <t>x</t>
    </r>
    <r>
      <rPr>
        <i/>
        <sz val="11"/>
        <rFont val="Times New Roman"/>
        <family val="1"/>
      </rPr>
      <t>=</t>
    </r>
  </si>
  <si>
    <r>
      <t>m</t>
    </r>
    <r>
      <rPr>
        <vertAlign val="superscript"/>
        <sz val="11"/>
        <rFont val="Times New Roman"/>
        <family val="1"/>
      </rPr>
      <t>3</t>
    </r>
  </si>
  <si>
    <r>
      <t>G</t>
    </r>
    <r>
      <rPr>
        <i/>
        <vertAlign val="subscript"/>
        <sz val="11"/>
        <rFont val="Times New Roman"/>
        <family val="1"/>
      </rPr>
      <t>y</t>
    </r>
    <r>
      <rPr>
        <i/>
        <sz val="11"/>
        <rFont val="Times New Roman"/>
        <family val="1"/>
      </rPr>
      <t>=</t>
    </r>
  </si>
  <si>
    <r>
      <t>I</t>
    </r>
    <r>
      <rPr>
        <i/>
        <vertAlign val="subscript"/>
        <sz val="11"/>
        <rFont val="Times New Roman"/>
        <family val="1"/>
      </rPr>
      <t>x</t>
    </r>
    <r>
      <rPr>
        <i/>
        <sz val="11"/>
        <rFont val="Times New Roman"/>
        <family val="1"/>
      </rPr>
      <t>=</t>
    </r>
  </si>
  <si>
    <r>
      <t>m</t>
    </r>
    <r>
      <rPr>
        <vertAlign val="superscript"/>
        <sz val="11"/>
        <rFont val="Times New Roman"/>
        <family val="1"/>
      </rPr>
      <t>4</t>
    </r>
  </si>
  <si>
    <r>
      <t>I</t>
    </r>
    <r>
      <rPr>
        <i/>
        <vertAlign val="subscript"/>
        <sz val="11"/>
        <rFont val="Times New Roman"/>
        <family val="1"/>
      </rPr>
      <t>y</t>
    </r>
    <r>
      <rPr>
        <i/>
        <sz val="11"/>
        <rFont val="Times New Roman"/>
        <family val="1"/>
      </rPr>
      <t>=</t>
    </r>
  </si>
  <si>
    <t>慣性モーメント</t>
  </si>
  <si>
    <r>
      <t>I</t>
    </r>
    <r>
      <rPr>
        <i/>
        <vertAlign val="subscript"/>
        <sz val="11"/>
        <rFont val="Times New Roman"/>
        <family val="1"/>
      </rPr>
      <t>G</t>
    </r>
    <r>
      <rPr>
        <i/>
        <sz val="11"/>
        <rFont val="Times New Roman"/>
        <family val="1"/>
      </rPr>
      <t>=</t>
    </r>
  </si>
  <si>
    <r>
      <t>t-m</t>
    </r>
    <r>
      <rPr>
        <vertAlign val="superscript"/>
        <sz val="11"/>
        <rFont val="Times New Roman"/>
        <family val="1"/>
      </rPr>
      <t>2</t>
    </r>
  </si>
  <si>
    <t>[断面諸元]</t>
  </si>
  <si>
    <t>No.</t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</si>
  <si>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</si>
  <si>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</si>
  <si>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t>xy</t>
  </si>
  <si>
    <t>断面性能</t>
  </si>
  <si>
    <t>任意図形の断面諸元</t>
  </si>
  <si>
    <r>
      <t>I</t>
    </r>
    <r>
      <rPr>
        <i/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)</t>
    </r>
  </si>
  <si>
    <r>
      <t>I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)</t>
    </r>
  </si>
  <si>
    <t>断面積</t>
  </si>
  <si>
    <t>密度</t>
  </si>
  <si>
    <t>ρ=</t>
  </si>
  <si>
    <t>t/m3</t>
  </si>
  <si>
    <t>重量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</si>
</sst>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);[Red]\(0.00\)"/>
    <numFmt numFmtId="180" formatCode="0.000_);[Red]\(0.000\)"/>
  </numFmts>
  <fonts count="17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name val="Times New Roman"/>
      <family val="1"/>
    </font>
    <font>
      <sz val="11"/>
      <name val="ＭＳ Ｐ明朝"/>
      <family val="1"/>
    </font>
    <font>
      <vertAlign val="superscript"/>
      <sz val="11"/>
      <name val="Times New Roman"/>
      <family val="1"/>
    </font>
    <font>
      <i/>
      <sz val="11"/>
      <name val="ＭＳ 明朝"/>
      <family val="1"/>
    </font>
    <font>
      <sz val="8"/>
      <name val="ＭＳ 明朝"/>
      <family val="1"/>
    </font>
    <font>
      <sz val="8"/>
      <name val="Times New Roman"/>
      <family val="1"/>
    </font>
    <font>
      <sz val="8.75"/>
      <name val="ＭＳ 明朝"/>
      <family val="1"/>
    </font>
    <font>
      <sz val="8.75"/>
      <name val="Times New Roman"/>
      <family val="1"/>
    </font>
    <font>
      <b/>
      <sz val="11"/>
      <name val="ＭＳ Ｐ明朝"/>
      <family val="1"/>
    </font>
    <font>
      <u val="single"/>
      <sz val="14.4"/>
      <color indexed="12"/>
      <name val="ＭＳ 明朝"/>
      <family val="1"/>
    </font>
    <font>
      <u val="single"/>
      <sz val="14.4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" vertical="center"/>
      <protection locked="0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Alignment="1">
      <alignment horizontal="right" vertical="center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7" fontId="3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/>
      <protection locked="0"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77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177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/>
    </xf>
    <xf numFmtId="0" fontId="7" fillId="2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7" fontId="3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'計算'!$D$27</c:f>
              <c:strCache>
                <c:ptCount val="1"/>
                <c:pt idx="0">
                  <c:v>y(m)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'計算'!$C$28:$C$48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-1.16</c:v>
                </c:pt>
                <c:pt idx="3">
                  <c:v>-1.16</c:v>
                </c:pt>
                <c:pt idx="4">
                  <c:v>1.12</c:v>
                </c:pt>
                <c:pt idx="5">
                  <c:v>1.12</c:v>
                </c:pt>
                <c:pt idx="6">
                  <c:v>0.62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</c:numCache>
            </c:numRef>
          </c:xVal>
          <c:yVal>
            <c:numRef>
              <c:f>'計算'!$D$28:$D$48</c:f>
              <c:numCache>
                <c:ptCount val="21"/>
                <c:pt idx="0">
                  <c:v>0</c:v>
                </c:pt>
                <c:pt idx="1">
                  <c:v>2.598</c:v>
                </c:pt>
                <c:pt idx="2">
                  <c:v>2.8499999999999996</c:v>
                </c:pt>
                <c:pt idx="3">
                  <c:v>3</c:v>
                </c:pt>
                <c:pt idx="4">
                  <c:v>3</c:v>
                </c:pt>
                <c:pt idx="5">
                  <c:v>2.46</c:v>
                </c:pt>
                <c:pt idx="6">
                  <c:v>2.46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3924887"/>
        <c:axId val="58215120"/>
      </c:scatterChart>
      <c:valAx>
        <c:axId val="1392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8215120"/>
        <c:crosses val="autoZero"/>
        <c:crossBetween val="midCat"/>
        <c:dispUnits/>
      </c:valAx>
      <c:valAx>
        <c:axId val="5821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39248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05"/>
          <c:w val="0.94025"/>
          <c:h val="0.95275"/>
        </c:manualLayout>
      </c:layout>
      <c:scatterChart>
        <c:scatterStyle val="line"/>
        <c:varyColors val="0"/>
        <c:ser>
          <c:idx val="0"/>
          <c:order val="0"/>
          <c:tx>
            <c:strRef>
              <c:f>'計算'!$D$27</c:f>
              <c:strCache>
                <c:ptCount val="1"/>
                <c:pt idx="0">
                  <c:v>y(m)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'計算'!$C$28:$C$48</c:f>
              <c:numCache/>
            </c:numRef>
          </c:xVal>
          <c:yVal>
            <c:numRef>
              <c:f>'計算'!$D$28:$D$48</c:f>
              <c:numCache/>
            </c:numRef>
          </c:yVal>
          <c:smooth val="0"/>
        </c:ser>
        <c:axId val="54174033"/>
        <c:axId val="17804250"/>
      </c:scatterChart>
      <c:valAx>
        <c:axId val="5417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804250"/>
        <c:crosses val="autoZero"/>
        <c:crossBetween val="midCat"/>
        <c:dispUnits/>
      </c:valAx>
      <c:valAx>
        <c:axId val="17804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1740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123825</xdr:rowOff>
    </xdr:from>
    <xdr:to>
      <xdr:col>11</xdr:col>
      <xdr:colOff>333375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5086350" y="123825"/>
        <a:ext cx="4572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</xdr:row>
      <xdr:rowOff>47625</xdr:rowOff>
    </xdr:from>
    <xdr:to>
      <xdr:col>6</xdr:col>
      <xdr:colOff>657225</xdr:colOff>
      <xdr:row>20</xdr:row>
      <xdr:rowOff>161925</xdr:rowOff>
    </xdr:to>
    <xdr:graphicFrame>
      <xdr:nvGraphicFramePr>
        <xdr:cNvPr id="1" name="Chart 2"/>
        <xdr:cNvGraphicFramePr/>
      </xdr:nvGraphicFramePr>
      <xdr:xfrm>
        <a:off x="1685925" y="238125"/>
        <a:ext cx="4057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476250</xdr:colOff>
      <xdr:row>50</xdr:row>
      <xdr:rowOff>152400</xdr:rowOff>
    </xdr:from>
    <xdr:to>
      <xdr:col>3</xdr:col>
      <xdr:colOff>476250</xdr:colOff>
      <xdr:row>52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9753600"/>
          <a:ext cx="1695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54</xdr:row>
      <xdr:rowOff>142875</xdr:rowOff>
    </xdr:from>
    <xdr:to>
      <xdr:col>5</xdr:col>
      <xdr:colOff>228600</xdr:colOff>
      <xdr:row>56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10544175"/>
          <a:ext cx="3343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56</xdr:row>
      <xdr:rowOff>142875</xdr:rowOff>
    </xdr:from>
    <xdr:to>
      <xdr:col>5</xdr:col>
      <xdr:colOff>314325</xdr:colOff>
      <xdr:row>58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0963275"/>
          <a:ext cx="3429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60</xdr:row>
      <xdr:rowOff>114300</xdr:rowOff>
    </xdr:from>
    <xdr:to>
      <xdr:col>7</xdr:col>
      <xdr:colOff>333375</xdr:colOff>
      <xdr:row>62</xdr:row>
      <xdr:rowOff>95250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11734800"/>
          <a:ext cx="507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62</xdr:row>
      <xdr:rowOff>123825</xdr:rowOff>
    </xdr:from>
    <xdr:to>
      <xdr:col>6</xdr:col>
      <xdr:colOff>838200</xdr:colOff>
      <xdr:row>64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12163425"/>
          <a:ext cx="479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66</xdr:row>
      <xdr:rowOff>85725</xdr:rowOff>
    </xdr:from>
    <xdr:to>
      <xdr:col>4</xdr:col>
      <xdr:colOff>266700</xdr:colOff>
      <xdr:row>68</xdr:row>
      <xdr:rowOff>104775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71625" y="12925425"/>
          <a:ext cx="2085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70</xdr:row>
      <xdr:rowOff>95250</xdr:rowOff>
    </xdr:from>
    <xdr:to>
      <xdr:col>2</xdr:col>
      <xdr:colOff>704850</xdr:colOff>
      <xdr:row>72</xdr:row>
      <xdr:rowOff>47625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13735050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72</xdr:row>
      <xdr:rowOff>133350</xdr:rowOff>
    </xdr:from>
    <xdr:to>
      <xdr:col>2</xdr:col>
      <xdr:colOff>771525</xdr:colOff>
      <xdr:row>74</xdr:row>
      <xdr:rowOff>104775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7850" y="1417320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2"/>
  <sheetViews>
    <sheetView showGridLines="0" showRowColHeaders="0" tabSelected="1" workbookViewId="0" topLeftCell="A16">
      <selection activeCell="K42" sqref="K42"/>
    </sheetView>
  </sheetViews>
  <sheetFormatPr defaultColWidth="8.8984375" defaultRowHeight="18" customHeight="1"/>
  <cols>
    <col min="1" max="16384" width="8.8984375" style="42" customWidth="1"/>
  </cols>
  <sheetData>
    <row r="1" ht="18" customHeight="1">
      <c r="A1" s="41" t="s">
        <v>64</v>
      </c>
    </row>
    <row r="3" spans="2:6" ht="18" customHeight="1">
      <c r="B3" s="43" t="s">
        <v>8</v>
      </c>
      <c r="D3" s="44" t="s">
        <v>9</v>
      </c>
      <c r="E3" s="40">
        <v>24.5</v>
      </c>
      <c r="F3" s="42" t="s">
        <v>34</v>
      </c>
    </row>
    <row r="4" spans="2:6" ht="18" customHeight="1">
      <c r="B4" s="43" t="s">
        <v>10</v>
      </c>
      <c r="D4" s="45" t="s">
        <v>11</v>
      </c>
      <c r="E4" s="40">
        <v>1</v>
      </c>
      <c r="F4" s="42" t="s">
        <v>12</v>
      </c>
    </row>
    <row r="5" ht="18" customHeight="1">
      <c r="B5" s="43" t="s">
        <v>13</v>
      </c>
    </row>
    <row r="6" spans="3:5" ht="18" customHeight="1">
      <c r="C6" s="46" t="s">
        <v>59</v>
      </c>
      <c r="D6" s="47" t="s">
        <v>60</v>
      </c>
      <c r="E6" s="47" t="s">
        <v>61</v>
      </c>
    </row>
    <row r="7" spans="3:5" ht="18" customHeight="1">
      <c r="C7" s="48">
        <v>1</v>
      </c>
      <c r="D7" s="27">
        <v>0</v>
      </c>
      <c r="E7" s="27">
        <v>0</v>
      </c>
    </row>
    <row r="8" spans="3:5" ht="18" customHeight="1">
      <c r="C8" s="48">
        <v>2</v>
      </c>
      <c r="D8" s="27">
        <v>0</v>
      </c>
      <c r="E8" s="27">
        <v>2.598</v>
      </c>
    </row>
    <row r="9" spans="3:5" ht="18" customHeight="1">
      <c r="C9" s="48">
        <v>3</v>
      </c>
      <c r="D9" s="27">
        <v>-1.16</v>
      </c>
      <c r="E9" s="27">
        <f>E8+0.252</f>
        <v>2.8499999999999996</v>
      </c>
    </row>
    <row r="10" spans="3:5" ht="18" customHeight="1">
      <c r="C10" s="48">
        <v>4</v>
      </c>
      <c r="D10" s="27">
        <f>D9</f>
        <v>-1.16</v>
      </c>
      <c r="E10" s="27">
        <f>3</f>
        <v>3</v>
      </c>
    </row>
    <row r="11" spans="3:5" ht="18" customHeight="1">
      <c r="C11" s="48">
        <v>5</v>
      </c>
      <c r="D11" s="27">
        <f>1.12</f>
        <v>1.12</v>
      </c>
      <c r="E11" s="27">
        <f>E10</f>
        <v>3</v>
      </c>
    </row>
    <row r="12" spans="3:5" ht="18" customHeight="1">
      <c r="C12" s="48">
        <v>6</v>
      </c>
      <c r="D12" s="27">
        <f>D11</f>
        <v>1.12</v>
      </c>
      <c r="E12" s="27">
        <f>2.46</f>
        <v>2.46</v>
      </c>
    </row>
    <row r="13" spans="3:5" ht="18" customHeight="1">
      <c r="C13" s="48">
        <v>7</v>
      </c>
      <c r="D13" s="27">
        <f>0.62</f>
        <v>0.62</v>
      </c>
      <c r="E13" s="27">
        <f>E12</f>
        <v>2.46</v>
      </c>
    </row>
    <row r="14" spans="3:5" ht="18" customHeight="1">
      <c r="C14" s="48">
        <v>8</v>
      </c>
      <c r="D14" s="27">
        <f>0.1</f>
        <v>0.1</v>
      </c>
      <c r="E14" s="27">
        <v>0</v>
      </c>
    </row>
    <row r="15" spans="3:5" ht="18" customHeight="1">
      <c r="C15" s="48">
        <v>9</v>
      </c>
      <c r="D15" s="27">
        <v>0</v>
      </c>
      <c r="E15" s="27">
        <v>0</v>
      </c>
    </row>
    <row r="16" spans="3:5" ht="18" customHeight="1">
      <c r="C16" s="48">
        <v>10</v>
      </c>
      <c r="D16" s="27"/>
      <c r="E16" s="27"/>
    </row>
    <row r="17" spans="3:5" ht="18" customHeight="1">
      <c r="C17" s="48">
        <v>11</v>
      </c>
      <c r="D17" s="27"/>
      <c r="E17" s="27"/>
    </row>
    <row r="18" spans="3:5" ht="18" customHeight="1">
      <c r="C18" s="48">
        <v>12</v>
      </c>
      <c r="D18" s="27"/>
      <c r="E18" s="27"/>
    </row>
    <row r="19" spans="3:5" ht="18" customHeight="1">
      <c r="C19" s="48">
        <v>13</v>
      </c>
      <c r="D19" s="27"/>
      <c r="E19" s="27"/>
    </row>
    <row r="20" spans="3:7" ht="18" customHeight="1">
      <c r="C20" s="48">
        <v>14</v>
      </c>
      <c r="D20" s="27"/>
      <c r="E20" s="27"/>
      <c r="G20" s="49" t="s">
        <v>58</v>
      </c>
    </row>
    <row r="21" spans="3:11" ht="18" customHeight="1">
      <c r="C21" s="48">
        <v>15</v>
      </c>
      <c r="D21" s="27"/>
      <c r="E21" s="27"/>
      <c r="H21" s="50" t="s">
        <v>14</v>
      </c>
      <c r="I21" s="45" t="s">
        <v>23</v>
      </c>
      <c r="J21" s="51">
        <f>'計算'!L52</f>
        <v>1.811</v>
      </c>
      <c r="K21" s="42" t="s">
        <v>40</v>
      </c>
    </row>
    <row r="22" spans="3:11" ht="18" customHeight="1">
      <c r="C22" s="48">
        <v>16</v>
      </c>
      <c r="D22" s="27"/>
      <c r="E22" s="27"/>
      <c r="H22" s="50" t="s">
        <v>16</v>
      </c>
      <c r="I22" s="45" t="s">
        <v>24</v>
      </c>
      <c r="J22" s="51">
        <f>'計算'!L76</f>
        <v>44.37</v>
      </c>
      <c r="K22" s="42" t="s">
        <v>35</v>
      </c>
    </row>
    <row r="23" spans="3:11" ht="18" customHeight="1">
      <c r="C23" s="48">
        <v>17</v>
      </c>
      <c r="D23" s="27"/>
      <c r="E23" s="27"/>
      <c r="H23" s="50" t="s">
        <v>18</v>
      </c>
      <c r="I23" s="45" t="s">
        <v>25</v>
      </c>
      <c r="J23" s="51">
        <f>'計算'!L78</f>
        <v>4.528</v>
      </c>
      <c r="K23" s="42" t="s">
        <v>36</v>
      </c>
    </row>
    <row r="24" spans="3:11" ht="18" customHeight="1">
      <c r="C24" s="48">
        <v>18</v>
      </c>
      <c r="D24" s="27"/>
      <c r="E24" s="27"/>
      <c r="H24" s="50" t="s">
        <v>20</v>
      </c>
      <c r="I24" s="45" t="s">
        <v>26</v>
      </c>
      <c r="J24" s="51">
        <f>'計算'!L72</f>
        <v>0.203</v>
      </c>
      <c r="K24" s="42" t="s">
        <v>7</v>
      </c>
    </row>
    <row r="25" spans="3:11" ht="18" customHeight="1">
      <c r="C25" s="48">
        <v>19</v>
      </c>
      <c r="D25" s="27"/>
      <c r="E25" s="27"/>
      <c r="H25" s="52"/>
      <c r="I25" s="45" t="s">
        <v>27</v>
      </c>
      <c r="J25" s="51">
        <f>'計算'!L74</f>
        <v>2.163</v>
      </c>
      <c r="K25" s="42" t="s">
        <v>7</v>
      </c>
    </row>
    <row r="26" spans="3:11" ht="18" customHeight="1">
      <c r="C26" s="48">
        <v>20</v>
      </c>
      <c r="D26" s="27"/>
      <c r="E26" s="27"/>
      <c r="H26" s="50" t="s">
        <v>21</v>
      </c>
      <c r="I26" s="45" t="s">
        <v>28</v>
      </c>
      <c r="J26" s="51">
        <f>'計算'!L56</f>
        <v>3.916</v>
      </c>
      <c r="K26" s="42" t="s">
        <v>37</v>
      </c>
    </row>
    <row r="27" spans="3:11" ht="18" customHeight="1">
      <c r="C27" s="53"/>
      <c r="D27" s="54"/>
      <c r="E27" s="54"/>
      <c r="F27" s="55"/>
      <c r="G27" s="55"/>
      <c r="H27" s="52"/>
      <c r="I27" s="45" t="s">
        <v>29</v>
      </c>
      <c r="J27" s="51">
        <f>'計算'!L58</f>
        <v>0.368</v>
      </c>
      <c r="K27" s="42" t="s">
        <v>37</v>
      </c>
    </row>
    <row r="28" spans="8:11" ht="18" customHeight="1">
      <c r="H28" s="50" t="s">
        <v>22</v>
      </c>
      <c r="I28" s="45" t="s">
        <v>30</v>
      </c>
      <c r="J28" s="51">
        <f>'計算'!L62</f>
        <v>9.561</v>
      </c>
      <c r="K28" s="42" t="s">
        <v>38</v>
      </c>
    </row>
    <row r="29" spans="8:11" ht="18" customHeight="1">
      <c r="H29" s="52"/>
      <c r="I29" s="45" t="s">
        <v>31</v>
      </c>
      <c r="J29" s="51">
        <f>'計算'!L64</f>
        <v>0.422</v>
      </c>
      <c r="K29" s="42" t="s">
        <v>38</v>
      </c>
    </row>
    <row r="30" spans="8:11" ht="18" customHeight="1">
      <c r="H30" s="56" t="s">
        <v>32</v>
      </c>
      <c r="I30" s="45" t="s">
        <v>33</v>
      </c>
      <c r="J30" s="51">
        <f>'計算'!L68</f>
        <v>3.589</v>
      </c>
      <c r="K30" s="42" t="s">
        <v>39</v>
      </c>
    </row>
    <row r="31" ht="18" customHeight="1">
      <c r="H31" s="52"/>
    </row>
    <row r="32" ht="18" customHeight="1">
      <c r="H32" s="52"/>
    </row>
  </sheetData>
  <sheetProtection/>
  <printOptions/>
  <pageMargins left="0.75" right="0.75" top="1" bottom="1" header="0.512" footer="0.512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97"/>
  <sheetViews>
    <sheetView zoomScale="200" zoomScaleNormal="200" workbookViewId="0" topLeftCell="A37">
      <selection activeCell="E71" sqref="E71"/>
    </sheetView>
  </sheetViews>
  <sheetFormatPr defaultColWidth="8.8984375" defaultRowHeight="14.25"/>
  <cols>
    <col min="1" max="16384" width="8.8984375" style="1" customWidth="1"/>
  </cols>
  <sheetData>
    <row r="1" ht="15">
      <c r="A1" s="10" t="s">
        <v>63</v>
      </c>
    </row>
    <row r="2" spans="1:8" ht="15">
      <c r="A2" s="35"/>
      <c r="H2" s="2"/>
    </row>
    <row r="3" spans="1:8" ht="15">
      <c r="A3" s="35"/>
      <c r="B3" s="35"/>
      <c r="C3" s="36"/>
      <c r="D3" s="37"/>
      <c r="E3" s="35"/>
      <c r="F3" s="35"/>
      <c r="H3" s="2"/>
    </row>
    <row r="4" spans="3:14" ht="15">
      <c r="C4" s="2"/>
      <c r="D4" s="4"/>
      <c r="H4" s="2"/>
      <c r="J4" s="6"/>
      <c r="K4" s="6"/>
      <c r="L4" s="6"/>
      <c r="M4" s="6"/>
      <c r="N4" s="6"/>
    </row>
    <row r="5" spans="3:14" ht="15">
      <c r="C5" s="2"/>
      <c r="D5" s="2"/>
      <c r="E5" s="5"/>
      <c r="H5" s="2"/>
      <c r="J5" s="6"/>
      <c r="K5" s="6"/>
      <c r="L5" s="6"/>
      <c r="M5" s="6"/>
      <c r="N5" s="6"/>
    </row>
    <row r="6" spans="3:8" ht="15">
      <c r="C6" s="2"/>
      <c r="D6" s="2"/>
      <c r="E6" s="5"/>
      <c r="H6" s="2"/>
    </row>
    <row r="7" spans="3:8" ht="15">
      <c r="C7" s="2"/>
      <c r="D7" s="2"/>
      <c r="E7" s="5"/>
      <c r="H7" s="2"/>
    </row>
    <row r="8" spans="3:8" ht="15">
      <c r="C8" s="2"/>
      <c r="D8" s="2"/>
      <c r="E8" s="5"/>
      <c r="H8" s="2"/>
    </row>
    <row r="9" spans="3:8" ht="15">
      <c r="C9" s="2"/>
      <c r="D9" s="2"/>
      <c r="E9" s="5"/>
      <c r="H9" s="2"/>
    </row>
    <row r="10" spans="3:8" ht="15">
      <c r="C10" s="2"/>
      <c r="D10" s="2"/>
      <c r="E10" s="5"/>
      <c r="H10" s="2"/>
    </row>
    <row r="11" spans="3:8" ht="15">
      <c r="C11" s="2"/>
      <c r="D11" s="2"/>
      <c r="E11" s="5"/>
      <c r="H11" s="2"/>
    </row>
    <row r="12" spans="3:8" ht="15">
      <c r="C12" s="2"/>
      <c r="D12" s="2"/>
      <c r="E12" s="5"/>
      <c r="H12" s="2"/>
    </row>
    <row r="13" spans="3:8" ht="15">
      <c r="C13" s="2"/>
      <c r="D13" s="2"/>
      <c r="E13" s="5"/>
      <c r="H13" s="2"/>
    </row>
    <row r="14" spans="3:8" ht="15">
      <c r="C14" s="2"/>
      <c r="D14" s="2"/>
      <c r="E14" s="5"/>
      <c r="H14" s="2"/>
    </row>
    <row r="15" spans="2:8" ht="15">
      <c r="B15" s="7"/>
      <c r="C15" s="2"/>
      <c r="D15" s="2"/>
      <c r="E15" s="5"/>
      <c r="H15" s="2"/>
    </row>
    <row r="16" spans="3:8" ht="15">
      <c r="C16" s="2"/>
      <c r="D16" s="2"/>
      <c r="E16" s="5"/>
      <c r="H16" s="2"/>
    </row>
    <row r="17" spans="3:8" ht="15">
      <c r="C17" s="2"/>
      <c r="D17" s="2"/>
      <c r="E17" s="5"/>
      <c r="H17" s="2"/>
    </row>
    <row r="18" spans="1:8" ht="15">
      <c r="A18" s="28"/>
      <c r="C18" s="2"/>
      <c r="D18" s="3"/>
      <c r="E18" s="5"/>
      <c r="H18" s="2"/>
    </row>
    <row r="19" spans="3:8" ht="15">
      <c r="C19" s="2"/>
      <c r="D19" s="3"/>
      <c r="E19" s="5"/>
      <c r="H19" s="2"/>
    </row>
    <row r="20" spans="2:8" ht="15">
      <c r="B20" s="2"/>
      <c r="C20" s="8"/>
      <c r="D20" s="9"/>
      <c r="H20" s="2"/>
    </row>
    <row r="21" spans="2:8" ht="15">
      <c r="B21" s="29"/>
      <c r="C21" s="3"/>
      <c r="H21" s="2"/>
    </row>
    <row r="22" spans="2:8" ht="15">
      <c r="B22" s="2"/>
      <c r="C22" s="3"/>
      <c r="D22" s="9"/>
      <c r="H22" s="2"/>
    </row>
    <row r="23" spans="2:13" ht="15">
      <c r="B23" s="10" t="s">
        <v>68</v>
      </c>
      <c r="D23" s="1" t="str">
        <f>K23&amp;L23&amp;M23</f>
        <v>ρ=2.5t/m3</v>
      </c>
      <c r="H23" s="2"/>
      <c r="K23" s="30" t="s">
        <v>69</v>
      </c>
      <c r="L23" s="1">
        <f>ROUND(L24/9.8,3)</f>
        <v>2.5</v>
      </c>
      <c r="M23" s="1" t="s">
        <v>70</v>
      </c>
    </row>
    <row r="24" spans="2:13" ht="18">
      <c r="B24" s="34" t="s">
        <v>8</v>
      </c>
      <c r="C24" s="35"/>
      <c r="D24" s="1" t="str">
        <f>K24&amp;L24&amp;M24</f>
        <v>γ=24.5kN/m3</v>
      </c>
      <c r="H24" s="2"/>
      <c r="K24" s="38" t="s">
        <v>9</v>
      </c>
      <c r="L24" s="35">
        <f>'入力'!E3</f>
        <v>24.5</v>
      </c>
      <c r="M24" s="35" t="s">
        <v>34</v>
      </c>
    </row>
    <row r="25" spans="2:13" ht="15">
      <c r="B25" s="34" t="s">
        <v>10</v>
      </c>
      <c r="C25" s="35"/>
      <c r="D25" s="1" t="str">
        <f>K25&amp;L25&amp;M25</f>
        <v>L=1m</v>
      </c>
      <c r="H25" s="2"/>
      <c r="K25" s="39" t="s">
        <v>11</v>
      </c>
      <c r="L25" s="14">
        <f>'入力'!E4</f>
        <v>1</v>
      </c>
      <c r="M25" s="35" t="s">
        <v>12</v>
      </c>
    </row>
    <row r="26" spans="1:17" ht="15">
      <c r="A26" s="11"/>
      <c r="B26" s="11"/>
      <c r="C26" s="12"/>
      <c r="D26" s="13"/>
      <c r="E26" s="14"/>
      <c r="F26" s="11"/>
      <c r="G26" s="11"/>
      <c r="H26" s="12"/>
      <c r="Q26" s="1" t="s">
        <v>62</v>
      </c>
    </row>
    <row r="27" spans="1:9" ht="18">
      <c r="A27" s="11"/>
      <c r="B27" s="15" t="s">
        <v>0</v>
      </c>
      <c r="C27" s="16" t="s">
        <v>1</v>
      </c>
      <c r="D27" s="16" t="s">
        <v>2</v>
      </c>
      <c r="E27" s="16" t="s">
        <v>3</v>
      </c>
      <c r="F27" s="16" t="s">
        <v>4</v>
      </c>
      <c r="G27" s="16" t="s">
        <v>5</v>
      </c>
      <c r="H27" s="16" t="s">
        <v>65</v>
      </c>
      <c r="I27" s="17" t="s">
        <v>66</v>
      </c>
    </row>
    <row r="28" spans="1:17" ht="15">
      <c r="A28" s="11"/>
      <c r="B28" s="18">
        <v>0</v>
      </c>
      <c r="C28" s="19">
        <f>'入力'!D7</f>
        <v>0</v>
      </c>
      <c r="D28" s="19">
        <f>'入力'!E7</f>
        <v>0</v>
      </c>
      <c r="E28" s="19">
        <f>(C29*D28-C28*D29)/2</f>
        <v>0</v>
      </c>
      <c r="F28" s="19">
        <f>-1/2*(D29-D28)*(C28^2+1/3*(C29-C28)*(C29+2*C28))</f>
        <v>0</v>
      </c>
      <c r="G28" s="19">
        <f>1/2*(C29-C28)*(D28^2+1/3*(D29-D28)*(D29+2*D28))</f>
        <v>0</v>
      </c>
      <c r="H28" s="19">
        <f>-1/3*(D29-D28)*(C28^3+1/6*(C29-C28)*(C29+2*C28)^2+1/12*(C29-C28)^3)</f>
        <v>0</v>
      </c>
      <c r="I28" s="20">
        <f>1/3*(C29-C28)*(D28^3+1.5*D28^2*(D29-D28)+D28*(D29-D28)^2+1/4*(D29-D28)^3)</f>
        <v>0</v>
      </c>
      <c r="Q28" s="1">
        <f>ABS('入力'!D8)+ABS('入力'!E8)</f>
        <v>2.598</v>
      </c>
    </row>
    <row r="29" spans="1:17" ht="15">
      <c r="A29" s="11"/>
      <c r="B29" s="18">
        <f>B28+1</f>
        <v>1</v>
      </c>
      <c r="C29" s="19">
        <f>IF(Q28=0,C28,'入力'!D8)</f>
        <v>0</v>
      </c>
      <c r="D29" s="19">
        <f>IF(Q28=0,D28,'入力'!E8)</f>
        <v>2.598</v>
      </c>
      <c r="E29" s="19">
        <f aca="true" t="shared" si="0" ref="E29:E38">(C30*D29-C29*D30)/2</f>
        <v>-1.5068399999999997</v>
      </c>
      <c r="F29" s="19">
        <f aca="true" t="shared" si="1" ref="F29:F38">-1/2*(D30-D29)*(C29^2+1/3*(C30-C29)*(C30+2*C29))</f>
        <v>-0.05651519999999994</v>
      </c>
      <c r="G29" s="19">
        <f aca="true" t="shared" si="2" ref="G29:G38">1/2*(C30-C29)*(D29^2+1/3*(D30-D29)*(D30+2*D29))</f>
        <v>-4.306771439999999</v>
      </c>
      <c r="H29" s="19">
        <f aca="true" t="shared" si="3" ref="H29:H38">-1/3*(D30-D29)*(C29^3+1/6*(C30-C29)*(C30+2*C29)^2+1/12*(C30-C29)^3)</f>
        <v>0.03277881599999996</v>
      </c>
      <c r="I29" s="20">
        <f aca="true" t="shared" si="4" ref="I29:I38">1/3*(C30-C29)*(D29^3+1.5*D29^2*(D30-D29)+D29*(D30-D29)^2+1/4*(D30-D29)^3)</f>
        <v>-7.832244850559997</v>
      </c>
      <c r="Q29" s="1">
        <f>ABS('入力'!D9)+ABS('入力'!E9)</f>
        <v>4.01</v>
      </c>
    </row>
    <row r="30" spans="1:17" ht="15">
      <c r="A30" s="11"/>
      <c r="B30" s="18">
        <f>B29+1</f>
        <v>2</v>
      </c>
      <c r="C30" s="19">
        <f>IF(Q29=0,C29,'入力'!D9)</f>
        <v>-1.16</v>
      </c>
      <c r="D30" s="19">
        <f>IF(Q29=0,D29,'入力'!E9)</f>
        <v>2.8499999999999996</v>
      </c>
      <c r="E30" s="19">
        <f t="shared" si="0"/>
        <v>0.08700000000000019</v>
      </c>
      <c r="F30" s="19">
        <f t="shared" si="1"/>
        <v>-0.10092000000000023</v>
      </c>
      <c r="G30" s="19">
        <f t="shared" si="2"/>
        <v>0</v>
      </c>
      <c r="H30" s="19">
        <f t="shared" si="3"/>
        <v>0.07804480000000016</v>
      </c>
      <c r="I30" s="20">
        <f t="shared" si="4"/>
        <v>0</v>
      </c>
      <c r="Q30" s="1">
        <f>ABS('入力'!D10)+ABS('入力'!E10)</f>
        <v>4.16</v>
      </c>
    </row>
    <row r="31" spans="1:17" ht="15">
      <c r="A31" s="11"/>
      <c r="B31" s="18">
        <f>B30+1</f>
        <v>3</v>
      </c>
      <c r="C31" s="19">
        <f>IF(Q30=0,C30,'入力'!D10)</f>
        <v>-1.16</v>
      </c>
      <c r="D31" s="19">
        <f>IF(Q30=0,D30,'入力'!E10)</f>
        <v>3</v>
      </c>
      <c r="E31" s="19">
        <f t="shared" si="0"/>
        <v>3.42</v>
      </c>
      <c r="F31" s="19">
        <f t="shared" si="1"/>
        <v>0</v>
      </c>
      <c r="G31" s="19">
        <f t="shared" si="2"/>
        <v>10.260000000000002</v>
      </c>
      <c r="H31" s="19">
        <f t="shared" si="3"/>
        <v>0</v>
      </c>
      <c r="I31" s="20">
        <f t="shared" si="4"/>
        <v>20.52</v>
      </c>
      <c r="Q31" s="1">
        <f>ABS('入力'!D11)+ABS('入力'!E11)</f>
        <v>4.12</v>
      </c>
    </row>
    <row r="32" spans="1:17" ht="15">
      <c r="A32" s="11"/>
      <c r="B32" s="18">
        <f aca="true" t="shared" si="5" ref="B32:B48">B31+1</f>
        <v>4</v>
      </c>
      <c r="C32" s="19">
        <f>IF(Q31=0,C31,'入力'!D11)</f>
        <v>1.12</v>
      </c>
      <c r="D32" s="19">
        <f>IF(Q31=0,D31,'入力'!E11)</f>
        <v>3</v>
      </c>
      <c r="E32" s="19">
        <f t="shared" si="0"/>
        <v>0.3024</v>
      </c>
      <c r="F32" s="19">
        <f t="shared" si="1"/>
        <v>0.33868800000000004</v>
      </c>
      <c r="G32" s="19">
        <f t="shared" si="2"/>
        <v>0</v>
      </c>
      <c r="H32" s="19">
        <f t="shared" si="3"/>
        <v>0.25288704000000006</v>
      </c>
      <c r="I32" s="20">
        <f t="shared" si="4"/>
        <v>0</v>
      </c>
      <c r="Q32" s="1">
        <f>ABS('入力'!D12)+ABS('入力'!E12)</f>
        <v>3.58</v>
      </c>
    </row>
    <row r="33" spans="1:17" ht="15">
      <c r="A33" s="11"/>
      <c r="B33" s="18">
        <f t="shared" si="5"/>
        <v>5</v>
      </c>
      <c r="C33" s="19">
        <f>IF(Q32=0,C32,'入力'!D12)</f>
        <v>1.12</v>
      </c>
      <c r="D33" s="19">
        <f>IF(Q32=0,D32,'入力'!E12)</f>
        <v>2.46</v>
      </c>
      <c r="E33" s="19">
        <f t="shared" si="0"/>
        <v>-0.6150000000000002</v>
      </c>
      <c r="F33" s="19">
        <f t="shared" si="1"/>
        <v>0</v>
      </c>
      <c r="G33" s="19">
        <f t="shared" si="2"/>
        <v>-1.5129000000000004</v>
      </c>
      <c r="H33" s="19">
        <f t="shared" si="3"/>
        <v>0</v>
      </c>
      <c r="I33" s="20">
        <f t="shared" si="4"/>
        <v>-2.481156</v>
      </c>
      <c r="Q33" s="1">
        <f>ABS('入力'!D13)+ABS('入力'!E13)</f>
        <v>3.08</v>
      </c>
    </row>
    <row r="34" spans="1:17" ht="15">
      <c r="A34" s="11"/>
      <c r="B34" s="18">
        <f t="shared" si="5"/>
        <v>6</v>
      </c>
      <c r="C34" s="19">
        <f>IF(Q33=0,C33,'入力'!D13)</f>
        <v>0.62</v>
      </c>
      <c r="D34" s="19">
        <f>IF(Q33=0,D33,'入力'!E13)</f>
        <v>2.46</v>
      </c>
      <c r="E34" s="19">
        <f t="shared" si="0"/>
        <v>0.123</v>
      </c>
      <c r="F34" s="19">
        <f t="shared" si="1"/>
        <v>0.187124</v>
      </c>
      <c r="G34" s="19">
        <f t="shared" si="2"/>
        <v>-0.5244719999999999</v>
      </c>
      <c r="H34" s="19">
        <f t="shared" si="3"/>
        <v>0.05821343999999997</v>
      </c>
      <c r="I34" s="20">
        <f t="shared" si="4"/>
        <v>-0.6451005599999999</v>
      </c>
      <c r="Q34" s="1">
        <f>ABS('入力'!D14)+ABS('入力'!E14)</f>
        <v>0.1</v>
      </c>
    </row>
    <row r="35" spans="1:17" ht="15">
      <c r="A35" s="11"/>
      <c r="B35" s="18">
        <f t="shared" si="5"/>
        <v>7</v>
      </c>
      <c r="C35" s="19">
        <f>IF(Q34=0,C34,'入力'!D14)</f>
        <v>0.1</v>
      </c>
      <c r="D35" s="19">
        <f>IF(Q34=0,D34,'入力'!E14)</f>
        <v>0</v>
      </c>
      <c r="E35" s="19">
        <f t="shared" si="0"/>
        <v>0</v>
      </c>
      <c r="F35" s="19">
        <f t="shared" si="1"/>
        <v>0</v>
      </c>
      <c r="G35" s="19">
        <f t="shared" si="2"/>
        <v>0</v>
      </c>
      <c r="H35" s="19">
        <f t="shared" si="3"/>
        <v>0</v>
      </c>
      <c r="I35" s="20">
        <f t="shared" si="4"/>
        <v>0</v>
      </c>
      <c r="Q35" s="1">
        <f>ABS('入力'!D15)+ABS('入力'!E15)</f>
        <v>0</v>
      </c>
    </row>
    <row r="36" spans="1:17" ht="15">
      <c r="A36" s="11"/>
      <c r="B36" s="18">
        <f t="shared" si="5"/>
        <v>8</v>
      </c>
      <c r="C36" s="19">
        <f>IF(Q35=0,C35,'入力'!D15)</f>
        <v>0.1</v>
      </c>
      <c r="D36" s="19">
        <f>IF(Q35=0,D35,'入力'!E15)</f>
        <v>0</v>
      </c>
      <c r="E36" s="19">
        <f t="shared" si="0"/>
        <v>0</v>
      </c>
      <c r="F36" s="19">
        <f t="shared" si="1"/>
        <v>0</v>
      </c>
      <c r="G36" s="19">
        <f t="shared" si="2"/>
        <v>0</v>
      </c>
      <c r="H36" s="19">
        <f t="shared" si="3"/>
        <v>0</v>
      </c>
      <c r="I36" s="20">
        <f t="shared" si="4"/>
        <v>0</v>
      </c>
      <c r="Q36" s="1">
        <f>ABS('入力'!D16)+ABS('入力'!E16)</f>
        <v>0</v>
      </c>
    </row>
    <row r="37" spans="1:17" ht="15">
      <c r="A37" s="11"/>
      <c r="B37" s="18">
        <f t="shared" si="5"/>
        <v>9</v>
      </c>
      <c r="C37" s="19">
        <f>IF(Q36=0,C36,'入力'!D16)</f>
        <v>0.1</v>
      </c>
      <c r="D37" s="19">
        <f>IF(Q36=0,D36,'入力'!E16)</f>
        <v>0</v>
      </c>
      <c r="E37" s="19">
        <f t="shared" si="0"/>
        <v>0</v>
      </c>
      <c r="F37" s="19">
        <f t="shared" si="1"/>
        <v>0</v>
      </c>
      <c r="G37" s="19">
        <f t="shared" si="2"/>
        <v>0</v>
      </c>
      <c r="H37" s="19">
        <f t="shared" si="3"/>
        <v>0</v>
      </c>
      <c r="I37" s="20">
        <f t="shared" si="4"/>
        <v>0</v>
      </c>
      <c r="Q37" s="1">
        <f>ABS('入力'!D17)+ABS('入力'!E17)</f>
        <v>0</v>
      </c>
    </row>
    <row r="38" spans="1:17" ht="15">
      <c r="A38" s="11"/>
      <c r="B38" s="18">
        <f t="shared" si="5"/>
        <v>10</v>
      </c>
      <c r="C38" s="19">
        <f>IF(Q37=0,C37,'入力'!D17)</f>
        <v>0.1</v>
      </c>
      <c r="D38" s="19">
        <f>IF(Q37=0,D37,'入力'!E17)</f>
        <v>0</v>
      </c>
      <c r="E38" s="19">
        <f t="shared" si="0"/>
        <v>0</v>
      </c>
      <c r="F38" s="19">
        <f t="shared" si="1"/>
        <v>0</v>
      </c>
      <c r="G38" s="19">
        <f t="shared" si="2"/>
        <v>0</v>
      </c>
      <c r="H38" s="19">
        <f t="shared" si="3"/>
        <v>0</v>
      </c>
      <c r="I38" s="20">
        <f t="shared" si="4"/>
        <v>0</v>
      </c>
      <c r="Q38" s="1">
        <f>ABS('入力'!D18)+ABS('入力'!E18)</f>
        <v>0</v>
      </c>
    </row>
    <row r="39" spans="1:17" ht="15">
      <c r="A39" s="11"/>
      <c r="B39" s="18">
        <f t="shared" si="5"/>
        <v>11</v>
      </c>
      <c r="C39" s="19">
        <f>IF(Q38=0,C38,'入力'!D18)</f>
        <v>0.1</v>
      </c>
      <c r="D39" s="19">
        <f>IF(Q38=0,D38,'入力'!E18)</f>
        <v>0</v>
      </c>
      <c r="E39" s="19">
        <f aca="true" t="shared" si="6" ref="E39:E48">(C40*D39-C39*D40)/2</f>
        <v>0</v>
      </c>
      <c r="F39" s="19">
        <f aca="true" t="shared" si="7" ref="F39:F48">-1/2*(D40-D39)*(C39^2+1/3*(C40-C39)*(C40+2*C39))</f>
        <v>0</v>
      </c>
      <c r="G39" s="19">
        <f aca="true" t="shared" si="8" ref="G39:G48">1/2*(C40-C39)*(D39^2+1/3*(D40-D39)*(D40+2*D39))</f>
        <v>0</v>
      </c>
      <c r="H39" s="19">
        <f aca="true" t="shared" si="9" ref="H39:H48">-1/3*(D40-D39)*(C39^3+1/6*(C40-C39)*(C40+2*C39)^2+1/12*(C40-C39)^3)</f>
        <v>0</v>
      </c>
      <c r="I39" s="20">
        <f aca="true" t="shared" si="10" ref="I39:I48">1/3*(C40-C39)*(D39^3+1.5*D39^2*(D40-D39)+D39*(D40-D39)^2+1/4*(D40-D39)^3)</f>
        <v>0</v>
      </c>
      <c r="Q39" s="1">
        <f>ABS('入力'!D19)+ABS('入力'!E19)</f>
        <v>0</v>
      </c>
    </row>
    <row r="40" spans="1:17" ht="15">
      <c r="A40" s="11"/>
      <c r="B40" s="18">
        <f t="shared" si="5"/>
        <v>12</v>
      </c>
      <c r="C40" s="19">
        <f>IF(Q39=0,C39,'入力'!D19)</f>
        <v>0.1</v>
      </c>
      <c r="D40" s="19">
        <f>IF(Q39=0,D39,'入力'!E19)</f>
        <v>0</v>
      </c>
      <c r="E40" s="19">
        <f t="shared" si="6"/>
        <v>0</v>
      </c>
      <c r="F40" s="19">
        <f t="shared" si="7"/>
        <v>0</v>
      </c>
      <c r="G40" s="19">
        <f t="shared" si="8"/>
        <v>0</v>
      </c>
      <c r="H40" s="19">
        <f t="shared" si="9"/>
        <v>0</v>
      </c>
      <c r="I40" s="20">
        <f t="shared" si="10"/>
        <v>0</v>
      </c>
      <c r="Q40" s="1">
        <f>ABS('入力'!D20)+ABS('入力'!E20)</f>
        <v>0</v>
      </c>
    </row>
    <row r="41" spans="1:17" ht="15">
      <c r="A41" s="11"/>
      <c r="B41" s="18">
        <f t="shared" si="5"/>
        <v>13</v>
      </c>
      <c r="C41" s="19">
        <f>IF(Q40=0,C40,'入力'!D20)</f>
        <v>0.1</v>
      </c>
      <c r="D41" s="19">
        <f>IF(Q40=0,D40,'入力'!E20)</f>
        <v>0</v>
      </c>
      <c r="E41" s="19">
        <f t="shared" si="6"/>
        <v>0</v>
      </c>
      <c r="F41" s="19">
        <f t="shared" si="7"/>
        <v>0</v>
      </c>
      <c r="G41" s="19">
        <f t="shared" si="8"/>
        <v>0</v>
      </c>
      <c r="H41" s="19">
        <f t="shared" si="9"/>
        <v>0</v>
      </c>
      <c r="I41" s="20">
        <f t="shared" si="10"/>
        <v>0</v>
      </c>
      <c r="Q41" s="1">
        <f>ABS('入力'!D21)+ABS('入力'!E21)</f>
        <v>0</v>
      </c>
    </row>
    <row r="42" spans="1:17" ht="15">
      <c r="A42" s="11"/>
      <c r="B42" s="18">
        <f t="shared" si="5"/>
        <v>14</v>
      </c>
      <c r="C42" s="19">
        <f>IF(Q41=0,C41,'入力'!D21)</f>
        <v>0.1</v>
      </c>
      <c r="D42" s="19">
        <f>IF(Q41=0,D41,'入力'!E21)</f>
        <v>0</v>
      </c>
      <c r="E42" s="19">
        <f t="shared" si="6"/>
        <v>0</v>
      </c>
      <c r="F42" s="19">
        <f t="shared" si="7"/>
        <v>0</v>
      </c>
      <c r="G42" s="19">
        <f t="shared" si="8"/>
        <v>0</v>
      </c>
      <c r="H42" s="19">
        <f t="shared" si="9"/>
        <v>0</v>
      </c>
      <c r="I42" s="20">
        <f t="shared" si="10"/>
        <v>0</v>
      </c>
      <c r="Q42" s="1">
        <f>ABS('入力'!D22)+ABS('入力'!E22)</f>
        <v>0</v>
      </c>
    </row>
    <row r="43" spans="1:17" ht="15">
      <c r="A43" s="11"/>
      <c r="B43" s="18">
        <f t="shared" si="5"/>
        <v>15</v>
      </c>
      <c r="C43" s="19">
        <f>IF(Q42=0,C42,'入力'!D22)</f>
        <v>0.1</v>
      </c>
      <c r="D43" s="19">
        <f>IF(Q42=0,D42,'入力'!E22)</f>
        <v>0</v>
      </c>
      <c r="E43" s="19">
        <f t="shared" si="6"/>
        <v>0</v>
      </c>
      <c r="F43" s="19">
        <f t="shared" si="7"/>
        <v>0</v>
      </c>
      <c r="G43" s="19">
        <f t="shared" si="8"/>
        <v>0</v>
      </c>
      <c r="H43" s="19">
        <f t="shared" si="9"/>
        <v>0</v>
      </c>
      <c r="I43" s="20">
        <f t="shared" si="10"/>
        <v>0</v>
      </c>
      <c r="Q43" s="1">
        <f>ABS('入力'!D23)+ABS('入力'!E23)</f>
        <v>0</v>
      </c>
    </row>
    <row r="44" spans="1:17" ht="15">
      <c r="A44" s="11"/>
      <c r="B44" s="18">
        <f t="shared" si="5"/>
        <v>16</v>
      </c>
      <c r="C44" s="19">
        <f>IF(Q43=0,C43,'入力'!D23)</f>
        <v>0.1</v>
      </c>
      <c r="D44" s="19">
        <f>IF(Q43=0,D43,'入力'!E23)</f>
        <v>0</v>
      </c>
      <c r="E44" s="19">
        <f t="shared" si="6"/>
        <v>0</v>
      </c>
      <c r="F44" s="19">
        <f t="shared" si="7"/>
        <v>0</v>
      </c>
      <c r="G44" s="19">
        <f t="shared" si="8"/>
        <v>0</v>
      </c>
      <c r="H44" s="19">
        <f t="shared" si="9"/>
        <v>0</v>
      </c>
      <c r="I44" s="20">
        <f t="shared" si="10"/>
        <v>0</v>
      </c>
      <c r="Q44" s="1">
        <f>ABS('入力'!D24)+ABS('入力'!E24)</f>
        <v>0</v>
      </c>
    </row>
    <row r="45" spans="1:17" ht="15">
      <c r="A45" s="11"/>
      <c r="B45" s="18">
        <f t="shared" si="5"/>
        <v>17</v>
      </c>
      <c r="C45" s="19">
        <f>IF(Q44=0,C44,'入力'!D24)</f>
        <v>0.1</v>
      </c>
      <c r="D45" s="19">
        <f>IF(Q44=0,D44,'入力'!E24)</f>
        <v>0</v>
      </c>
      <c r="E45" s="19">
        <f t="shared" si="6"/>
        <v>0</v>
      </c>
      <c r="F45" s="19">
        <f t="shared" si="7"/>
        <v>0</v>
      </c>
      <c r="G45" s="19">
        <f t="shared" si="8"/>
        <v>0</v>
      </c>
      <c r="H45" s="19">
        <f t="shared" si="9"/>
        <v>0</v>
      </c>
      <c r="I45" s="20">
        <f t="shared" si="10"/>
        <v>0</v>
      </c>
      <c r="Q45" s="1">
        <f>ABS('入力'!D25)+ABS('入力'!E25)</f>
        <v>0</v>
      </c>
    </row>
    <row r="46" spans="1:17" ht="15">
      <c r="A46" s="11"/>
      <c r="B46" s="18">
        <f t="shared" si="5"/>
        <v>18</v>
      </c>
      <c r="C46" s="19">
        <f>IF(Q45=0,C45,'入力'!D25)</f>
        <v>0.1</v>
      </c>
      <c r="D46" s="19">
        <f>IF(Q45=0,D45,'入力'!E25)</f>
        <v>0</v>
      </c>
      <c r="E46" s="19">
        <f t="shared" si="6"/>
        <v>0</v>
      </c>
      <c r="F46" s="19">
        <f t="shared" si="7"/>
        <v>0</v>
      </c>
      <c r="G46" s="19">
        <f t="shared" si="8"/>
        <v>0</v>
      </c>
      <c r="H46" s="19">
        <f t="shared" si="9"/>
        <v>0</v>
      </c>
      <c r="I46" s="20">
        <f t="shared" si="10"/>
        <v>0</v>
      </c>
      <c r="Q46" s="1">
        <f>ABS('入力'!D26)+ABS('入力'!E26)</f>
        <v>0</v>
      </c>
    </row>
    <row r="47" spans="1:17" ht="15">
      <c r="A47" s="11"/>
      <c r="B47" s="18">
        <f t="shared" si="5"/>
        <v>19</v>
      </c>
      <c r="C47" s="19">
        <f>IF(Q46=0,C46,'入力'!D26)</f>
        <v>0.1</v>
      </c>
      <c r="D47" s="19">
        <f>IF(Q46=0,D46,'入力'!E26)</f>
        <v>0</v>
      </c>
      <c r="E47" s="19">
        <f t="shared" si="6"/>
        <v>0</v>
      </c>
      <c r="F47" s="19">
        <f t="shared" si="7"/>
        <v>0</v>
      </c>
      <c r="G47" s="19">
        <f t="shared" si="8"/>
        <v>0</v>
      </c>
      <c r="H47" s="19">
        <f t="shared" si="9"/>
        <v>0</v>
      </c>
      <c r="I47" s="20">
        <f t="shared" si="10"/>
        <v>0</v>
      </c>
      <c r="Q47" s="1">
        <f>ABS('入力'!D27)+ABS('入力'!E27)</f>
        <v>0</v>
      </c>
    </row>
    <row r="48" spans="1:9" ht="15">
      <c r="A48" s="11"/>
      <c r="B48" s="18">
        <f t="shared" si="5"/>
        <v>20</v>
      </c>
      <c r="C48" s="21">
        <f>C28</f>
        <v>0</v>
      </c>
      <c r="D48" s="21">
        <f>D28</f>
        <v>0</v>
      </c>
      <c r="E48" s="19">
        <f t="shared" si="6"/>
        <v>0</v>
      </c>
      <c r="F48" s="19">
        <f t="shared" si="7"/>
        <v>0</v>
      </c>
      <c r="G48" s="19">
        <f t="shared" si="8"/>
        <v>0</v>
      </c>
      <c r="H48" s="19">
        <f t="shared" si="9"/>
        <v>0</v>
      </c>
      <c r="I48" s="20">
        <f t="shared" si="10"/>
        <v>0</v>
      </c>
    </row>
    <row r="49" spans="1:9" ht="15">
      <c r="A49" s="11"/>
      <c r="B49" s="32" t="s">
        <v>6</v>
      </c>
      <c r="C49" s="22"/>
      <c r="D49" s="22"/>
      <c r="E49" s="22">
        <f>SUM(E28:E48)</f>
        <v>1.81056</v>
      </c>
      <c r="F49" s="22">
        <f>SUM(F28:F48)</f>
        <v>0.3683767999999999</v>
      </c>
      <c r="G49" s="22">
        <f>SUM(G28:G48)</f>
        <v>3.915856560000003</v>
      </c>
      <c r="H49" s="22">
        <f>SUM(H28:H48)</f>
        <v>0.42192409600000014</v>
      </c>
      <c r="I49" s="23">
        <f>SUM(I28:I48)</f>
        <v>9.561498589440003</v>
      </c>
    </row>
    <row r="50" spans="1:9" ht="15">
      <c r="A50" s="11"/>
      <c r="B50" s="33"/>
      <c r="C50" s="31"/>
      <c r="D50" s="31"/>
      <c r="E50" s="31"/>
      <c r="F50" s="31"/>
      <c r="G50" s="31"/>
      <c r="H50" s="31"/>
      <c r="I50" s="31"/>
    </row>
    <row r="51" spans="1:9" ht="15">
      <c r="A51" s="11"/>
      <c r="B51" s="62" t="s">
        <v>67</v>
      </c>
      <c r="C51" s="61"/>
      <c r="D51" s="31"/>
      <c r="E51" s="31"/>
      <c r="F51" s="31"/>
      <c r="G51" s="31"/>
      <c r="H51" s="31"/>
      <c r="I51" s="31"/>
    </row>
    <row r="52" spans="1:13" ht="18">
      <c r="A52" s="11"/>
      <c r="B52" s="33"/>
      <c r="C52" s="31"/>
      <c r="D52" s="31"/>
      <c r="E52" s="31" t="str">
        <f>"= "&amp;L52&amp;M52</f>
        <v>= 1.811m2</v>
      </c>
      <c r="G52" s="31"/>
      <c r="H52" s="31"/>
      <c r="I52" s="31"/>
      <c r="K52" s="3" t="s">
        <v>15</v>
      </c>
      <c r="L52" s="57">
        <f>ROUND(E49,3)</f>
        <v>1.811</v>
      </c>
      <c r="M52" s="1" t="s">
        <v>41</v>
      </c>
    </row>
    <row r="53" spans="1:9" ht="15">
      <c r="A53" s="11"/>
      <c r="B53" s="63"/>
      <c r="C53" s="31"/>
      <c r="D53" s="31"/>
      <c r="E53" s="31"/>
      <c r="F53" s="31"/>
      <c r="G53" s="31"/>
      <c r="H53" s="31"/>
      <c r="I53" s="31"/>
    </row>
    <row r="54" spans="1:9" ht="15">
      <c r="A54" s="11"/>
      <c r="B54" s="63" t="s">
        <v>48</v>
      </c>
      <c r="C54" s="31"/>
      <c r="D54" s="31"/>
      <c r="E54" s="31"/>
      <c r="F54" s="31"/>
      <c r="G54" s="31"/>
      <c r="H54" s="31"/>
      <c r="I54" s="31"/>
    </row>
    <row r="55" spans="1:9" ht="15">
      <c r="A55" s="11"/>
      <c r="B55" s="33"/>
      <c r="C55" s="31"/>
      <c r="D55" s="31"/>
      <c r="E55" s="31"/>
      <c r="F55" s="31"/>
      <c r="G55" s="31"/>
      <c r="H55" s="31"/>
      <c r="I55" s="31"/>
    </row>
    <row r="56" spans="1:13" ht="18">
      <c r="A56" s="11"/>
      <c r="B56" s="33"/>
      <c r="C56" s="31"/>
      <c r="D56" s="31"/>
      <c r="E56" s="31"/>
      <c r="F56" s="31"/>
      <c r="G56" s="31" t="str">
        <f>"= "&amp;L56&amp;M56</f>
        <v>= 3.916m3</v>
      </c>
      <c r="H56" s="31"/>
      <c r="I56" s="31"/>
      <c r="K56" s="3" t="s">
        <v>49</v>
      </c>
      <c r="L56" s="58">
        <f>ROUND(G49,3)</f>
        <v>3.916</v>
      </c>
      <c r="M56" s="1" t="s">
        <v>50</v>
      </c>
    </row>
    <row r="57" spans="1:9" ht="15">
      <c r="A57" s="11"/>
      <c r="B57" s="33"/>
      <c r="C57" s="31"/>
      <c r="D57" s="31"/>
      <c r="E57" s="31"/>
      <c r="F57" s="31"/>
      <c r="G57" s="31"/>
      <c r="H57" s="31"/>
      <c r="I57" s="31"/>
    </row>
    <row r="58" spans="1:13" ht="18">
      <c r="A58" s="11"/>
      <c r="B58" s="33"/>
      <c r="C58" s="31"/>
      <c r="D58" s="31"/>
      <c r="E58" s="31"/>
      <c r="F58" s="31"/>
      <c r="G58" s="31" t="str">
        <f>"= "&amp;L58&amp;M58</f>
        <v>= 0.368m3</v>
      </c>
      <c r="H58" s="31"/>
      <c r="I58" s="31"/>
      <c r="K58" s="3" t="s">
        <v>51</v>
      </c>
      <c r="L58" s="58">
        <f>ROUND(F49,3)</f>
        <v>0.368</v>
      </c>
      <c r="M58" s="1" t="s">
        <v>50</v>
      </c>
    </row>
    <row r="59" spans="1:9" ht="15">
      <c r="A59" s="11"/>
      <c r="B59" s="33"/>
      <c r="C59" s="31"/>
      <c r="D59" s="31"/>
      <c r="E59" s="31"/>
      <c r="F59" s="31"/>
      <c r="G59" s="31"/>
      <c r="H59" s="31"/>
      <c r="I59" s="31"/>
    </row>
    <row r="60" spans="1:9" ht="15">
      <c r="A60" s="11"/>
      <c r="B60" s="63" t="s">
        <v>22</v>
      </c>
      <c r="C60" s="31"/>
      <c r="D60" s="31"/>
      <c r="E60" s="31"/>
      <c r="F60" s="31"/>
      <c r="G60" s="31"/>
      <c r="H60" s="31"/>
      <c r="I60" s="31"/>
    </row>
    <row r="61" spans="1:9" ht="15">
      <c r="A61" s="11"/>
      <c r="B61" s="33"/>
      <c r="C61" s="31"/>
      <c r="D61" s="31"/>
      <c r="E61" s="31"/>
      <c r="F61" s="31"/>
      <c r="G61" s="31"/>
      <c r="H61" s="31"/>
      <c r="I61" s="31"/>
    </row>
    <row r="62" spans="1:13" ht="18">
      <c r="A62" s="11"/>
      <c r="B62" s="33"/>
      <c r="C62" s="31"/>
      <c r="D62" s="31"/>
      <c r="E62" s="31"/>
      <c r="F62" s="31"/>
      <c r="G62" s="31"/>
      <c r="H62" s="31"/>
      <c r="I62" s="31" t="str">
        <f>"= "&amp;L62&amp;M62</f>
        <v>= 9.561m4</v>
      </c>
      <c r="K62" s="3" t="s">
        <v>52</v>
      </c>
      <c r="L62" s="58">
        <f>ROUND(I49,3)</f>
        <v>9.561</v>
      </c>
      <c r="M62" s="1" t="s">
        <v>53</v>
      </c>
    </row>
    <row r="63" spans="1:9" ht="15">
      <c r="A63" s="11"/>
      <c r="B63" s="33"/>
      <c r="C63" s="31"/>
      <c r="D63" s="31"/>
      <c r="E63" s="31"/>
      <c r="F63" s="31"/>
      <c r="G63" s="31"/>
      <c r="H63" s="31"/>
      <c r="I63" s="31"/>
    </row>
    <row r="64" spans="1:13" ht="18">
      <c r="A64" s="11"/>
      <c r="B64" s="33"/>
      <c r="C64" s="31"/>
      <c r="D64" s="31"/>
      <c r="E64" s="31"/>
      <c r="F64" s="31"/>
      <c r="G64" s="31"/>
      <c r="H64" s="31"/>
      <c r="I64" s="31" t="str">
        <f>"= "&amp;L64&amp;M64</f>
        <v>= 0.422m4</v>
      </c>
      <c r="K64" s="3" t="s">
        <v>54</v>
      </c>
      <c r="L64" s="58">
        <f>ROUND(H49,3)</f>
        <v>0.422</v>
      </c>
      <c r="M64" s="1" t="s">
        <v>53</v>
      </c>
    </row>
    <row r="65" spans="1:9" ht="15">
      <c r="A65" s="11"/>
      <c r="B65" s="33"/>
      <c r="C65" s="31"/>
      <c r="D65" s="31"/>
      <c r="E65" s="31"/>
      <c r="F65" s="31"/>
      <c r="G65" s="31"/>
      <c r="H65" s="31"/>
      <c r="I65" s="31"/>
    </row>
    <row r="66" spans="1:9" ht="15">
      <c r="A66" s="11"/>
      <c r="B66" s="64" t="s">
        <v>55</v>
      </c>
      <c r="C66" s="31"/>
      <c r="D66" s="31"/>
      <c r="E66" s="31"/>
      <c r="F66" s="31"/>
      <c r="G66" s="31"/>
      <c r="H66" s="31"/>
      <c r="I66" s="31"/>
    </row>
    <row r="67" spans="1:9" ht="15">
      <c r="A67" s="11"/>
      <c r="B67" s="33"/>
      <c r="C67" s="31"/>
      <c r="D67" s="31"/>
      <c r="E67" s="31"/>
      <c r="F67" s="31"/>
      <c r="G67" s="31"/>
      <c r="H67" s="31"/>
      <c r="I67" s="31"/>
    </row>
    <row r="68" spans="1:13" ht="18">
      <c r="A68" s="11"/>
      <c r="B68" s="33"/>
      <c r="C68" s="31"/>
      <c r="D68" s="31"/>
      <c r="E68" s="31"/>
      <c r="F68" s="65" t="str">
        <f>"= "&amp;L68&amp;M68</f>
        <v>= 3.589t-m2</v>
      </c>
      <c r="G68" s="31"/>
      <c r="H68" s="31"/>
      <c r="I68" s="31"/>
      <c r="K68" s="3" t="s">
        <v>56</v>
      </c>
      <c r="L68" s="60">
        <f>ROUND(L78*((L62+L64)/L52-L72^2-L74^2),3)</f>
        <v>3.589</v>
      </c>
      <c r="M68" s="1" t="s">
        <v>57</v>
      </c>
    </row>
    <row r="69" spans="1:9" ht="15">
      <c r="A69" s="11"/>
      <c r="B69" s="33"/>
      <c r="C69" s="31"/>
      <c r="D69" s="31"/>
      <c r="E69" s="31"/>
      <c r="F69" s="31"/>
      <c r="G69" s="31"/>
      <c r="H69" s="31"/>
      <c r="I69" s="31"/>
    </row>
    <row r="70" spans="1:9" ht="15">
      <c r="A70" s="11"/>
      <c r="B70" s="63" t="s">
        <v>44</v>
      </c>
      <c r="C70" s="31"/>
      <c r="D70" s="31"/>
      <c r="E70" s="31"/>
      <c r="F70" s="31"/>
      <c r="G70" s="31"/>
      <c r="H70" s="31"/>
      <c r="I70" s="31"/>
    </row>
    <row r="71" spans="1:9" ht="15">
      <c r="A71" s="11"/>
      <c r="B71" s="33"/>
      <c r="C71" s="31"/>
      <c r="D71" s="31"/>
      <c r="E71" s="31"/>
      <c r="F71" s="31"/>
      <c r="G71" s="31"/>
      <c r="H71" s="31"/>
      <c r="I71" s="31"/>
    </row>
    <row r="72" spans="1:13" ht="16.5">
      <c r="A72" s="11"/>
      <c r="B72" s="33"/>
      <c r="C72" s="31"/>
      <c r="D72" s="65" t="str">
        <f>"= "&amp;L72&amp;M72</f>
        <v>= 0.203m</v>
      </c>
      <c r="E72" s="31"/>
      <c r="F72" s="31"/>
      <c r="G72" s="31"/>
      <c r="H72" s="31"/>
      <c r="I72" s="31"/>
      <c r="K72" s="3" t="s">
        <v>45</v>
      </c>
      <c r="L72" s="59">
        <f>ROUND(F49/L52,3)</f>
        <v>0.203</v>
      </c>
      <c r="M72" s="1" t="s">
        <v>46</v>
      </c>
    </row>
    <row r="73" spans="1:9" ht="15">
      <c r="A73" s="11"/>
      <c r="B73" s="33"/>
      <c r="C73" s="31"/>
      <c r="D73" s="31"/>
      <c r="E73" s="31"/>
      <c r="F73" s="31"/>
      <c r="G73" s="31"/>
      <c r="H73" s="31"/>
      <c r="I73" s="31"/>
    </row>
    <row r="74" spans="1:13" ht="16.5">
      <c r="A74" s="11"/>
      <c r="B74" s="33"/>
      <c r="C74" s="31"/>
      <c r="D74" s="65" t="str">
        <f>"= "&amp;L74&amp;M74</f>
        <v>= 2.163m</v>
      </c>
      <c r="E74" s="31"/>
      <c r="F74" s="31"/>
      <c r="G74" s="31"/>
      <c r="H74" s="31"/>
      <c r="I74" s="31"/>
      <c r="K74" s="3" t="s">
        <v>47</v>
      </c>
      <c r="L74" s="60">
        <f>ROUND(G49/E49,3)</f>
        <v>2.163</v>
      </c>
      <c r="M74" s="1" t="s">
        <v>46</v>
      </c>
    </row>
    <row r="75" spans="1:9" ht="15">
      <c r="A75" s="11"/>
      <c r="B75" s="33"/>
      <c r="C75" s="31"/>
      <c r="D75" s="31"/>
      <c r="E75" s="31"/>
      <c r="F75" s="31"/>
      <c r="G75" s="31"/>
      <c r="H75" s="31"/>
      <c r="I75" s="31"/>
    </row>
    <row r="76" spans="1:13" ht="15">
      <c r="A76" s="11"/>
      <c r="B76" s="63" t="s">
        <v>18</v>
      </c>
      <c r="C76" s="65" t="str">
        <f>"M= ρAL = "&amp;L78&amp;M78</f>
        <v>M= ρAL = 4.528t</v>
      </c>
      <c r="D76" s="31"/>
      <c r="E76" s="31"/>
      <c r="F76" s="31"/>
      <c r="G76" s="31"/>
      <c r="H76" s="31"/>
      <c r="I76" s="31"/>
      <c r="K76" s="3" t="s">
        <v>17</v>
      </c>
      <c r="L76" s="57">
        <f>ROUND(L52*'入力'!E3*'入力'!E4,3)</f>
        <v>44.37</v>
      </c>
      <c r="M76" s="1" t="s">
        <v>42</v>
      </c>
    </row>
    <row r="77" spans="1:9" ht="15">
      <c r="A77" s="11"/>
      <c r="B77" s="33"/>
      <c r="C77" s="31"/>
      <c r="D77" s="31"/>
      <c r="E77" s="31"/>
      <c r="F77" s="31"/>
      <c r="G77" s="31"/>
      <c r="H77" s="31"/>
      <c r="I77" s="31"/>
    </row>
    <row r="78" spans="1:13" ht="15">
      <c r="A78" s="11"/>
      <c r="B78" s="62" t="s">
        <v>71</v>
      </c>
      <c r="C78" s="65" t="str">
        <f>"W= γAL = "&amp;L76&amp;M76</f>
        <v>W= γAL = 44.37kN</v>
      </c>
      <c r="D78" s="31"/>
      <c r="E78" s="31"/>
      <c r="F78" s="31"/>
      <c r="G78" s="31"/>
      <c r="H78" s="31"/>
      <c r="I78" s="31"/>
      <c r="K78" s="3" t="s">
        <v>19</v>
      </c>
      <c r="L78" s="58">
        <f>ROUND(L76/9.8,3)</f>
        <v>4.528</v>
      </c>
      <c r="M78" s="1" t="s">
        <v>43</v>
      </c>
    </row>
    <row r="79" spans="1:9" ht="15">
      <c r="A79" s="11"/>
      <c r="B79" s="33"/>
      <c r="C79" s="31"/>
      <c r="D79" s="31"/>
      <c r="E79" s="31"/>
      <c r="F79" s="31"/>
      <c r="G79" s="31"/>
      <c r="H79" s="31"/>
      <c r="I79" s="31"/>
    </row>
    <row r="80" spans="1:9" ht="15">
      <c r="A80" s="11"/>
      <c r="B80" s="11"/>
      <c r="C80" s="29"/>
      <c r="G80" s="11"/>
      <c r="H80" s="11"/>
      <c r="I80" s="11"/>
    </row>
    <row r="81" spans="1:9" ht="15">
      <c r="A81" s="11"/>
      <c r="I81" s="11"/>
    </row>
    <row r="84" ht="15">
      <c r="C84" s="2"/>
    </row>
    <row r="85" ht="15">
      <c r="G85" s="25"/>
    </row>
    <row r="86" ht="15">
      <c r="C86" s="2"/>
    </row>
    <row r="87" ht="15">
      <c r="G87" s="25"/>
    </row>
    <row r="88" ht="15">
      <c r="C88" s="2"/>
    </row>
    <row r="91" ht="15">
      <c r="A91" s="10"/>
    </row>
    <row r="97" spans="3:5" ht="15">
      <c r="C97" s="2"/>
      <c r="D97" s="26"/>
      <c r="E97" s="24"/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headerFooter alignWithMargins="0">
    <oddHeader>&amp;C&amp;9断面性能</oddHeader>
    <oddFooter>&amp;C&amp;9&amp;P</oddFooter>
  </headerFooter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 </cp:lastModifiedBy>
  <cp:lastPrinted>2006-01-17T04:26:23Z</cp:lastPrinted>
  <dcterms:created xsi:type="dcterms:W3CDTF">2001-03-14T23:52:31Z</dcterms:created>
  <dcterms:modified xsi:type="dcterms:W3CDTF">2004-07-28T07:29:31Z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